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GESTIÓN 2021\PLAN DE GESTIÓN 2021\TRIMESTRE II -2021\CUADRO PG REPORTADO OFICIAL A OAP TRIM. II-2021\"/>
    </mc:Choice>
  </mc:AlternateContent>
  <workbookProtection lockStructure="1"/>
  <bookViews>
    <workbookView xWindow="0" yWindow="0" windowWidth="20490" windowHeight="7755"/>
  </bookViews>
  <sheets>
    <sheet name="2021 Usm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6" i="1" l="1"/>
  <c r="AR35" i="1"/>
  <c r="AR34" i="1"/>
  <c r="AR33" i="1"/>
  <c r="AR32" i="1"/>
  <c r="AC34" i="1"/>
  <c r="AC35" i="1"/>
  <c r="AB34" i="1"/>
  <c r="AC36" i="1"/>
  <c r="AB36" i="1"/>
  <c r="AC15" i="1"/>
  <c r="AC24" i="1"/>
  <c r="AC25" i="1"/>
  <c r="AC26" i="1"/>
  <c r="AC27" i="1"/>
  <c r="AC28" i="1"/>
  <c r="AC29" i="1"/>
  <c r="AC30" i="1"/>
  <c r="AC32" i="1"/>
  <c r="AC33" i="1"/>
  <c r="AB33" i="1"/>
  <c r="AM37" i="1"/>
  <c r="AM30" i="1"/>
  <c r="AM29" i="1"/>
  <c r="AM28" i="1"/>
  <c r="AM27" i="1"/>
  <c r="AM26" i="1"/>
  <c r="AM25" i="1"/>
  <c r="AM24" i="1"/>
  <c r="AM23" i="1"/>
  <c r="AM22" i="1"/>
  <c r="AM21" i="1"/>
  <c r="AM20" i="1"/>
  <c r="AM19" i="1"/>
  <c r="AM18" i="1"/>
  <c r="AM17" i="1"/>
  <c r="AM16" i="1"/>
  <c r="AM15" i="1"/>
  <c r="AM31" i="1"/>
  <c r="AM38" i="1"/>
  <c r="AM14" i="1"/>
  <c r="AM13" i="1"/>
  <c r="AH37" i="1"/>
  <c r="AH30" i="1"/>
  <c r="AH29" i="1"/>
  <c r="AH28" i="1"/>
  <c r="AH27" i="1"/>
  <c r="AH26" i="1"/>
  <c r="AH25" i="1"/>
  <c r="AH24" i="1"/>
  <c r="AH23" i="1"/>
  <c r="AH22" i="1"/>
  <c r="AH21" i="1"/>
  <c r="AH20" i="1"/>
  <c r="AH19" i="1"/>
  <c r="AH18" i="1"/>
  <c r="AH17" i="1"/>
  <c r="AH16" i="1"/>
  <c r="AH15" i="1"/>
  <c r="AH14" i="1"/>
  <c r="AH13" i="1"/>
  <c r="AH31" i="1"/>
  <c r="AH38" i="1"/>
  <c r="AC37" i="1"/>
  <c r="AC14" i="1"/>
  <c r="AC31" i="1"/>
  <c r="AC38" i="1"/>
  <c r="AR37" i="1"/>
  <c r="X37" i="1"/>
  <c r="X33" i="1"/>
  <c r="W33" i="1"/>
  <c r="AR31" i="1"/>
  <c r="AR38" i="1" s="1"/>
  <c r="X31" i="1"/>
  <c r="X38" i="1"/>
  <c r="X26" i="1"/>
  <c r="X25" i="1"/>
  <c r="X23" i="1"/>
  <c r="X21" i="1"/>
  <c r="E30" i="1"/>
  <c r="E29" i="1"/>
  <c r="E28" i="1"/>
  <c r="E27" i="1"/>
  <c r="E26" i="1"/>
  <c r="E25" i="1"/>
  <c r="E24" i="1"/>
  <c r="E23" i="1"/>
  <c r="E22" i="1"/>
  <c r="E21" i="1"/>
  <c r="E20" i="1"/>
  <c r="E19" i="1"/>
  <c r="E18" i="1"/>
  <c r="E17" i="1"/>
  <c r="E16" i="1"/>
  <c r="E15" i="1"/>
  <c r="E14" i="1"/>
  <c r="P28" i="1"/>
  <c r="P29" i="1"/>
  <c r="P30" i="1"/>
  <c r="E13" i="1"/>
  <c r="P27" i="1"/>
  <c r="P26" i="1"/>
  <c r="P25" i="1"/>
  <c r="P24" i="1"/>
  <c r="P23" i="1"/>
  <c r="L37" i="1"/>
  <c r="P37" i="1"/>
  <c r="O37" i="1"/>
  <c r="N37" i="1"/>
  <c r="M37" i="1"/>
  <c r="AP36" i="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3" i="1"/>
  <c r="V30" i="1"/>
  <c r="V29" i="1"/>
  <c r="V28" i="1"/>
  <c r="V27" i="1"/>
  <c r="V26" i="1"/>
  <c r="V25" i="1"/>
  <c r="V24" i="1"/>
  <c r="V23" i="1"/>
  <c r="V22" i="1"/>
  <c r="V21" i="1"/>
  <c r="V20" i="1"/>
  <c r="V19" i="1"/>
  <c r="V18" i="1"/>
  <c r="V17" i="1"/>
  <c r="V16" i="1"/>
  <c r="V15" i="1"/>
  <c r="E31" i="1"/>
  <c r="E37" i="1"/>
  <c r="N38" i="1"/>
  <c r="O38" i="1"/>
  <c r="L38" i="1"/>
  <c r="AA37" i="1"/>
  <c r="AA38" i="1"/>
  <c r="AF37" i="1"/>
  <c r="AF38" i="1"/>
  <c r="AK37" i="1"/>
  <c r="AK38" i="1"/>
  <c r="M38" i="1"/>
  <c r="P38" i="1"/>
  <c r="E38" i="1"/>
</calcChain>
</file>

<file path=xl/sharedStrings.xml><?xml version="1.0" encoding="utf-8"?>
<sst xmlns="http://schemas.openxmlformats.org/spreadsheetml/2006/main" count="503" uniqueCount="278">
  <si>
    <r>
      <t xml:space="preserve">ALCALDÍA LOCAL DE </t>
    </r>
    <r>
      <rPr>
        <b/>
        <u/>
        <sz val="11"/>
        <color indexed="8"/>
        <rFont val="Calibri Light"/>
        <family val="2"/>
      </rPr>
      <t>USME</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</si>
  <si>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</si>
  <si>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</si>
  <si>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</si>
  <si>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</si>
  <si>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</si>
  <si>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</si>
  <si>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</si>
  <si>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</si>
  <si>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23 de marzo de 2021</t>
  </si>
  <si>
    <t>Publicación del plan de gestión aprobado. Caso HOLA: 163085</t>
  </si>
  <si>
    <t>30 de abril de 2021</t>
  </si>
  <si>
    <t>Para el primer trimestre de la vigencia 2021, el plan de gestión de la Alcaldía Local alcanzó un nivel de desempeño del 79%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</si>
  <si>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</si>
  <si>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</si>
  <si>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</si>
  <si>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</si>
  <si>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</si>
  <si>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</si>
  <si>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</si>
  <si>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</si>
  <si>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</si>
  <si>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</si>
  <si>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</si>
  <si>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</si>
  <si>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</si>
  <si>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</si>
  <si>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</si>
  <si>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</si>
  <si>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</si>
  <si>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</si>
  <si>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</si>
  <si>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</si>
  <si>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</si>
  <si>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</si>
  <si>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</si>
  <si>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</si>
  <si>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</si>
  <si>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</si>
  <si>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</si>
  <si>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</si>
  <si>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</si>
  <si>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</si>
  <si>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</si>
  <si>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</si>
  <si>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</si>
  <si>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</si>
  <si>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</si>
  <si>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</si>
  <si>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</si>
  <si>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</si>
  <si>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</si>
  <si>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</si>
  <si>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</si>
  <si>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</si>
  <si>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</si>
  <si>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</si>
  <si>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</si>
  <si>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</si>
  <si>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</si>
  <si>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</si>
  <si>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</si>
  <si>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</si>
  <si>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</si>
  <si>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</si>
  <si>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La Alcaldía Local de Usme a corte de 30 de junio de 2021, sólo alcanzó un 0,5% de cumplimiento de la meta, ello, corresponde a las acciones realizadas por la ULATA como avances de ejecución del proyecto 1726 el cual tiene dos (02) metas en el marco de la Extensión agropecuaria ambiental y productividad en la localidad de Usme. Los demás proyectos estan en etapa de formulación y/o procesos de contratación.</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</si>
  <si>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</si>
  <si>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</si>
  <si>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</si>
  <si>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</si>
  <si>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</si>
  <si>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</si>
  <si>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</si>
  <si>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</si>
  <si>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trimestre II-2021</t>
  </si>
  <si>
    <t>No programada para los trimestres I y II-2021</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</si>
  <si>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</si>
  <si>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</si>
  <si>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</si>
  <si>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</si>
  <si>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</si>
  <si>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</si>
  <si>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</si>
  <si>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La Alcaldía Local de Usme  a corte de 31 de marzo esta ejecutando 06 propuestas ganadoras en la vigencia 2021 con CRP por un valor de $255.073.368 de un total de 125 propuestas ganadoras.</t>
  </si>
  <si>
    <t>La Alcaldía Local de Usme cuenta con 16 propuestas ganadoras ejecutadas a corte de 30 de junio de 2021, de un total de 125 propuestas gaadoras, para un 12,80% de avance de la meta.</t>
  </si>
  <si>
    <t>Reporte de seguimiento a la ejecución de las propuestas
Reporte de ejecución presupuestal BOGDATA</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</si>
  <si>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</si>
  <si>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</si>
  <si>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</si>
  <si>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</si>
  <si>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</si>
  <si>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</si>
  <si>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</si>
  <si>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</si>
  <si>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valor de los giros acumulados a 31 de marzo de 2021  respecto a  las obligaciones por pagar de la vigencia 2020 es 2.831.450.047
Valor del Presupuesto comprometido constituido como obligaciones por pagar de la vigencia 2020 es 25.793.841.033</t>
  </si>
  <si>
    <t>Se evidencia matriz obligaciones por pagar enviada a secretaria de gobierno</t>
  </si>
  <si>
    <t>El Valor de los Giros acumulados realizados por el Fondo de Desarrollo Local de Usme -FDLU en el segundo trimestre de 2021 es = $8.263.219.506
El Valor del Presupuesto comprometido constituido como obligaciones por pagar de la vigencia 2020 es = $25.097.789.559.
Por lo tanto, el Porcentaje de giros acumulados de obligaciones por pagar de la vigencia 2020 es de 32,92% a corte de 30 de junio de 2021.</t>
  </si>
  <si>
    <t>Reporte seguimiento mensual consolidado
Informe de ejecución presupuestal de obligaciones por pagar
Reporte ejecución presupuestal BOGDATA</t>
  </si>
  <si>
    <r>
      <t>5.Girar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</si>
  <si>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</si>
  <si>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</si>
  <si>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Valor de los Giros Acumulados a 31 de marzo de 2021 respecto a las obligaciones por pagar de la vigencia 2019 y anteriores es igual a 5.029.350.039
Valor del Presupuesto comprometido constituido como obligaciones por pagar de la vigencia 2019 y anteriores es igual a 27.298.138.881</t>
  </si>
  <si>
    <t>El Valor de los Giros acumulados realizados por el Fondo de Desarrollo Local de Usme -FDLU en el segundo trimestre de 2021 es = $13.072.610.898
El Valor del Presupuesto comprometido constituido como obligaciones por pagar de la vigencia 2019 es = $ 27.994.190.355
Por lo tanto, el Porcentaje de giros acumulados de obligaciones por pagar de la vigencia 2019 y anteriores es del 46,70% a corte de 30 de junio de 2021.</t>
  </si>
  <si>
    <t>El Valor de los Giros acumulados realizados por el Fondo de Desarrollo Local de Usme -FDLU a corte del segundo trimestre de 2021 es = $13.072.610.898
El Valor del Presupuesto comprometido constituido como obligaciones por pagar de la vigencia 2019 es = $ 27.994.190.355
Por lo tanto, el Porcentaje de giros acumulados de obligaciones por pagar de la vigencia 2019 y anteriores es del 46,70% a corte de 30 de junio de 2021.</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</si>
  <si>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</si>
  <si>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</si>
  <si>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</si>
  <si>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</si>
  <si>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Durante el 01 de enero al 31 de marzo de 2021 el FDLU logró comprometer con CRP el valor acumulado de $14.519.598.979 equivalente a una ejecución del 24%, teniendo en cuenta que el Valor total del presupuesto de inversión directa de la Vigencia es de $59.441.193.000.</t>
  </si>
  <si>
    <t xml:space="preserve">Reporte seguimiento mensual consolidado 
BOGDATA
</t>
  </si>
  <si>
    <t>El Valor de registro presupuestal - RP de inversión directa de la vigencia 2021, registrados por el Fondo de Desarrollo Local de Usme -FDLU en el segundo trimestre de 2021 es = $24.735.867.104
El Valor total del presupuesto de inversión directa de la Vigencia es = $ 62.899.653.140
Por lo tanto, el Porcentaje de compromiso del presupuesto de inversión directa de la vigencia 2021 es del 39,33% a corte de 30 de junio de 2021.</t>
  </si>
  <si>
    <t>Reporte seguimiento mensual consolidado
Reporte ejecución presupuestal BOGDATA</t>
  </si>
  <si>
    <t>El Valor de registro presupuestal - RP de inversión directa de la vigencia 2021, registrados por el Fondo de Desarrollo Local de Usme -FDLU a corte del segundo trimestre de 2021 es = $24.735.867.104
El Valor total del presupuesto de inversión directa de la Vigencia es = $ 62.899.653.140
Por lo tanto, el Porcentaje de compromiso del presupuesto de inversión directa de la vigencia 2021 es del 39,33% a corte de 30 de junio de 2021.</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</si>
  <si>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</si>
  <si>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</si>
  <si>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</si>
  <si>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Durante el 01 de enero al 31 de marzo de 2021 el FDLU logró Girar el valor acumulado de $6.023.966.939 equivalente a una ejecución del 10%, teniendo en cuenta que el Valor total del presupuesto de inversión directa de la Vigencia es de $59.441.193.000.</t>
  </si>
  <si>
    <t>Reporte seguimiento mensual consolidado 
BOGDATA</t>
  </si>
  <si>
    <t>El Valor de los Giros acumulados de inversión directa realizados por el Fondo de Desarrollo Local de Usme -FDLU  en el Segundo trimestre 2021 es = $13.020.175.094
El Valor del Presupuesto disponible de inversión directa de la vigencia 2021 = $ 62.899.653.140
Por lo tanto, el Porcentaje de giros acumulados de la vigencia 2021 es del 20,70% a corte de 30 de junio de 2021.</t>
  </si>
  <si>
    <t>Reporte seguimiento mensual consolidado
Reporte ejecución presupuestal BOGDATA</t>
  </si>
  <si>
    <t>El Valor de los Giros acumulados de inversión directa realizados por el Fondo de Desarrollo Local de Usme -FDLU  a corte del Segundo trimestre 2021 es = $13.020.175.094
El Valor del Presupuesto disponible de inversión directa de la vigencia 2021 = $ 62.899.653.140
Por lo tanto, el Porcentaje de giros acumulados de la vigencia 2021 es del 20,70% a corte de 30 de junio de 2021.</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</si>
  <si>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</si>
  <si>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</si>
  <si>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</si>
  <si>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</si>
  <si>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</si>
  <si>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El FDLU en el periodo del 01 de enero al 31 de marzo de 2021 registro  en SIPSE Local un total de 199 contratos a través de 135 solicitudes de registro realizadas por el personal de contratación (NO HAY) y Planeación (contratos jurídicos y novedades contractuales). Por lo tanto se cumple al 100% la meta programada en el trimestre 1, teniendo en cuenta que se publicaron 199 contratos en la plataforma SECOP.</t>
  </si>
  <si>
    <t>Se evidencia en el aplicativo Sipse Local, de la Secretaria Distrital de Gobierno</t>
  </si>
  <si>
    <t>El Fondo de Desarrollo Local de Usme - FDLU a corte de 30 de junio de la vigencia 2021 , registró en el aplicativo SIPSE Local un total de 260 y ha registrado y publicado 260 contratos en la plataforma SECOP I y II así: SECOP I dos (02) y SECOP II doscientos cincuenta y ocho (258), cumpliendo al 100% la meta programada en el trimestre II.</t>
  </si>
  <si>
    <t>Reporte seguimiento mensual consolidado
Reporte SIPSE LOCAL
Reporte SECOP</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</si>
  <si>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</si>
  <si>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</si>
  <si>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</si>
  <si>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</si>
  <si>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</si>
  <si>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El FDLU en el periodo del 1 de enero al 31 de marzo de 2021 registró en SIPSE Local 192 contratos de prestación de servicios en estado ejecución.</t>
  </si>
  <si>
    <t>El Fondo de Desarrollo Local de Usme - FDLU a corte de 30 de junio de la vigencia 2021, registró en SIPSE Local 192 contratos de prestación de servicios en estado ejecución, de un total de 199 contratos registrados en SIPSE Local. Logrando una ejecución del 96,48% de cumplimiento.</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</si>
  <si>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</si>
  <si>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</si>
  <si>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</si>
  <si>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</si>
  <si>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</si>
  <si>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El FDLU en el periodo del 1 de enero al 31 de marzo realizo en el aplicativo SIPSE LOCAL el registro de 34 proyectos de inversión y 199 contratos de prestación de servicios. Así como, 20 procesos de gastos de funcionamiento y 133 solicitudes de proceso.
Por lo tanto, se logró una ejecución del 100% teniendo en cuenta que en el aplicativo SEGPLAN se encuentran registrados los 34 proyectos de inversión, en la plataforma SECOP se encuentran los 199 contratos de prestación de servicios y en BOGDATA se encuentra debidamente registrados tanto los 34 proyectos, los 199 contratos y los 20 procesos de funcionamiento. 
</t>
  </si>
  <si>
    <t>El Fondo de Desarrollo Local de Usme - FDLU a corte de 30 de junio de la vigencia 2021, realizó en el aplicativo SIPSE LOCAL el registro de 34 proyectos de inversión y 259 contratos con la información requerida. Así mismo, realizó el registro de 34 proyectos en los aplicativos SEGPLAN y BOGDATA y 260 contratos registrados en el Sistema Electrónico para la Contratación Pública – SECOP- así: en SECOP I dos (2) y SECOP II doscientos cincuenta y ocho (258). Logrando un Porcentaje de registro total de información del 99,66%.</t>
  </si>
  <si>
    <t xml:space="preserve">Información registrada en forma adecuada en los módulos y funcionalidades en producción de SIPSE
Reporte seguimiento mensual consolidado
Reporte SIPSE LOCAL - Link evidencias Actas de inicio SIPSE.
https://drive.google.com/drive/folders/15oW_fpsGH5UXuYC0BuZl4xon1iUfiX3T </t>
  </si>
  <si>
    <t>Inspección, vigilancia y control</t>
  </si>
  <si>
    <r>
      <t xml:space="preserve">11.Impulsar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</si>
  <si>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</si>
  <si>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</si>
  <si>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</si>
  <si>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</si>
  <si>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</si>
  <si>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</si>
  <si>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Las Inspecciones de Policía de Usme durante del 01 de enero al 31 de marzo de 2021 Impulsaron procesalmente 1.803 expedientes entre los cuales  realizaron las siguientes acciones (avocar, rechazar, enviar al competente y todo lo que derive del desarrollo de la actuación). No obstante, del reporte entregado por la Dirección para la Gestión Policiva proveniente del aplicativo ARCO, se tienen 3 impulsos procesales.</t>
  </si>
  <si>
    <t xml:space="preserve">Aplicativo ARCO
Cuadro Excel con cantidades ejecutadas por cada inspección de Policía de Usme, adjunto en la carpeta de Share Point.
</t>
  </si>
  <si>
    <t>Las Inspecciones de Policía de Usme durante el segundo trimestre de 2021, Impulsaron procesalmente un total de 1.896 Expedientes Policivos de la siguiente forma:
Inspección 5 A - Impulsaron 500
Inspección 5 B - Impulsaron 490
Inspección 5 C - Impulsaron 294
Inspección 5 D - Impulsaron 612
Logrando un porcentaje del 98,75% cumplimiento.
Sin embargo, sólo se han podido registrar en el Aplicativo ARCO por parte de las Inspecciones de Policía de Usme durante el segundo trimestre de 2021, 1.610 expedientes policivos impulsados procesalmente de la siguiente forma:
Inspección 5 A - Impulsaron 537 expedientes así:  0 en abril, 145 en mayo y 392 en junio.
Inspección 5 B - Impulsaron 323 expedientes así:  0 en abril, 25 en mayo y 298 en junio. 
Inspección 5 C - Impulsaron 450 expedientes así:  10 en abril, 144 en mayo y 296 en junio.
Inspección 5 D - Impulsaron 537 expedientes así:  0 en abril, 165 en mayo y 300 en junio.
Los cuales están debidamente registrados en el Aplicativo ARCO. Ello, para un avance de ejecución del 83,85% de cumplimiento en la meta.</t>
  </si>
  <si>
    <t>Aplicativo ARCO
Cuadro Excel con cantidades ejecutadas y reportadas por cada inspección de Policía de Usme, adjunto en la carpeta de Share Point.</t>
  </si>
  <si>
    <t>Las Inspecciones de Policía de Usme a corte de 30 de junio de 2021, Impulsaron procesalmente un total de 1.899 Expedientes Policivos de la siguiente forma:
Alcalzando un 24,73%  de avance de ejecución acumulado en el primer semestre de la vigencia 2021.</t>
  </si>
  <si>
    <r>
      <t xml:space="preserve">12. Proferir </t>
    </r>
    <r>
      <rPr>
        <b/>
        <sz val="11"/>
        <color indexed="8"/>
        <rFont val="Calibri Light"/>
        <family val="2"/>
      </rPr>
      <t>2.880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</si>
  <si>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</si>
  <si>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</si>
  <si>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</si>
  <si>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Las Inspecciones de Policía de Usme durante del 01 de enero al 31 de marzo de 2021 Profirieron 1.403 fallos en primera instancia sobre los expedientes que tienen a cargo de las inspecciones de policía. No obstante, del reporte entregado por la Dirección para la Gestión Policiva proveniente del aplicativo ARCO, se tiene 1 fallo en primera instancia.</t>
  </si>
  <si>
    <t xml:space="preserve">Aplicativo Si Actúa I
Cuadro Excel con cantidades ejecutadas por cada inspección de Policía de Usme, adjunto en la carpeta de Share Point.
</t>
  </si>
  <si>
    <t>Las Inspecciones de Policía de Usme durante del 01 de abril al 30 de junio de 2021 Profirieron 1.781 fallos en primera instancia sobre los expedientes que tienen a cargo, logrando un avance de más del 100%.  No obstante, sólo ve reflejado un avance del 38,75% por cuanto sólo se han podido registrar en el Aplicativo ARCO 279 fallos proferidos. Ello, por fallas que presenta el aplicativo según lo reportado por los Inspectores de Policía de Usme.</t>
  </si>
  <si>
    <t>Las Inspecciones de Policía de Usme a corte de 30 de junio de 2021 Profirieron 1.782 fallos en primera instancia sobre los expedientes que tienen a cargo, logrando un avance de más del 61,88% acumulado en el primer semestre de la vigencia 2021</t>
  </si>
  <si>
    <r>
      <t xml:space="preserve">13. Terminar (archivar), </t>
    </r>
    <r>
      <rPr>
        <b/>
        <sz val="11"/>
        <color indexed="8"/>
        <rFont val="Calibri Light"/>
        <family val="2"/>
      </rPr>
      <t xml:space="preserve">136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</si>
  <si>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</si>
  <si>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</si>
  <si>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</si>
  <si>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</si>
  <si>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</si>
  <si>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Del 01 de enero del 2021 al 31 de marzo de 2021, se realizaron 27 archivos de expedientes. No obstante, del reporte entregado por la Dirección para la Gestión Policiva proveniente del aplicativo SI ACTUA, se tienen 3 actuaciones administrativas. </t>
  </si>
  <si>
    <t xml:space="preserve">Aplicativo Si Actúa I </t>
  </si>
  <si>
    <t xml:space="preserve">Del 01 de abril al 30 de junio de 2021, La alcaldía Local de Usme Archivaron 67 Actuaciones Administrativas terminadas, superando la meta del trimestre y logrando un 167,50% de cumplimiento.   </t>
  </si>
  <si>
    <t>Aplicativo
Si Actúa I
Copia de Actuaciones administrativas terminadas por vía gubernativa</t>
  </si>
  <si>
    <t xml:space="preserve">Del 01 de enero al 30 de junio de 2021, La alcaldía Local de Usme Archivaron 70 Actuaciones Administrativas terminadas, logrando un 51,47% de cumplimiento acumulado en el primer trimestre.   </t>
  </si>
  <si>
    <r>
      <t xml:space="preserve">14. Terminar </t>
    </r>
    <r>
      <rPr>
        <b/>
        <sz val="11"/>
        <color indexed="8"/>
        <rFont val="Calibri Light"/>
        <family val="2"/>
      </rPr>
      <t>291</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</si>
  <si>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</si>
  <si>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</si>
  <si>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Del 01 de enero del 2021 al 31 de marzo de 2021, se 37 realizaron actuaciones de primera instancia. No obstante, del reporte entregado por la Dirección para la Gestión Policiva proveniente del aplicativo SI ACTUA, se tienen 3 actuaciones administrativas en primera instancia.</t>
  </si>
  <si>
    <t xml:space="preserve">Del 01 de abril al 30 de junio de 2021, se Terminaron 150 Actuaciones Administrativas de primera instancia, superando la meta del trimestre y logrando un 170,45% de cumplimiento.   </t>
  </si>
  <si>
    <t xml:space="preserve">Del 01 de enero al 30 de junio de 2021, se Terminaron 154 Actuaciones Administrativas de primera instancia, logrando un 52,92% de cumplimiento acumulado en el primer trimestre..   </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</si>
  <si>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</si>
  <si>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</si>
  <si>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</si>
  <si>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</si>
  <si>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</si>
  <si>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</si>
  <si>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Del  01 de enero del 2021 al 31 marzo  del 2021, se realizaron 47 operativos en espacio publico, dando cumplimiento a lo requerido </t>
  </si>
  <si>
    <t>Actas de reunion , listados de asistencia e informe exel del primer trimestre</t>
  </si>
  <si>
    <t xml:space="preserve">Durante el Segundo trimestre de 2021 la Alcaldía Local de Usme, realizó 27 operativos en materia de Espacio Público en la localidad, superando la meta establecida para el trimestre y logrando un 112,50% de cumplimiento. </t>
  </si>
  <si>
    <t>Actas de reunion , listados de asistencia e informe exel del segundo trimestre</t>
  </si>
  <si>
    <t xml:space="preserve">Del 01 de enero al 30 de junio de 2021 la Alcaldía Local de Usme, realizó 74 operativos en materia de Espacio Público en la localidad, logrando un 66,07% de cumplimiento acumulado en el primer semestre </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</si>
  <si>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</si>
  <si>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</si>
  <si>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</si>
  <si>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Del  01 de enero del 2021 al 31 marzo  del 2021, se realizaron 33 operativos en actividad economica , dando cumplimiento a lo requerido </t>
  </si>
  <si>
    <t xml:space="preserve">Durante el Segundo trimestre de 2021 la Alcaldía Local de Usme, realizó 42 operativos en materia de actividad económica en la localidad, superando la meta establecida para el trimestre y logrando un 116,67% de cumplimiento. </t>
  </si>
  <si>
    <t xml:space="preserve">Del 01 de enero al 30 de junio de 2021 la Alcaldía Local de Usme, realizó 75 operativos en materia de actividad económica en la localidad, logrando un 57,69% de cumplimiento acumulado en el primer trimestre. </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</si>
  <si>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</si>
  <si>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</si>
  <si>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</si>
  <si>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Del  01 de enero del 2021 al 31 marzo  del 2021, se realizaron 08 operativos de sensibilizacion en obras y urbanismo</t>
  </si>
  <si>
    <t>Actas en carpeta de operativos y respectivamente cargados en Drive</t>
  </si>
  <si>
    <t>La Alcaldía Local de Usme en el periodo de tiempo del 01 de abril del 2021 al 30 de junio del 2021, realizó 09 operativos de Inspección, Vigilancia y Control en materia de obras y urbanismo en la Localidad. Por lo tanto, se logró el 100% de cumplimiento de esta meta en el trimestre.</t>
  </si>
  <si>
    <t>La Alcaldía Local de Usme en el periodo de tiempo del 01 de enero al 30 de junio del 2021, ha realizado 17 operativos de Inspección, Vigilancia y Control en materia de obras y urbanismo en la Localidad, logrando el 50% de cumplimiento acumulado de esta meta en el primer semestre.</t>
  </si>
  <si>
    <r>
      <t xml:space="preserve">18. Realizar </t>
    </r>
    <r>
      <rPr>
        <b/>
        <sz val="11"/>
        <color indexed="8"/>
        <rFont val="Calibri Light"/>
        <family val="2"/>
      </rPr>
      <t>22</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</si>
  <si>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</si>
  <si>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</si>
  <si>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Del  01 de enero del 2021 al 31 marzo  del 2021, se realizaron 05 operativos en cerros orientales </t>
  </si>
  <si>
    <t>Durante el Segundo trimestre de 2021 la Alcaldía Local de Usme, realizó 08 operativos en cerros orientales con acompañamiento de difernetes entidades e instituciones.  Por lo tanto, se superó la meta programada alcanzando el 133,33% de cumplimiento.</t>
  </si>
  <si>
    <t>Del 01 de enero al 30 de junio de 2021 la Alcaldía Local de Usme, realizó 13 operativos en cerros orientales con acompañamiento de difernetes entidades e instituciones, logrando el 59,09% de cumplimiento acumulado en el primer semestre..</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</si>
  <si>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</si>
  <si>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</si>
  <si>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</si>
  <si>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</si>
  <si>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</si>
  <si>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</si>
  <si>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</si>
  <si>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</si>
  <si>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</si>
  <si>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</si>
  <si>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</si>
  <si>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</si>
  <si>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</si>
  <si>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La Alcaldía Local de Usme obtuvo una ponderación del 83,46% durante el primer semestre de la vigencia 2021 en la implementación del sistema de gestión ambiental, conforme a la herramienta de medición construida por la OAP. Ello, teniendo en cuenta que el número de criterios ambientales con cumplimiento fueron 111 y el número de criterios ambientales establecidos en la herramienta de medición son 133. Por lo tanto, se logró un cumplimiento del 104,32% de esta meta.</t>
  </si>
  <si>
    <t>Formato Anexo de Inspecciones Ambientales para verificación de implementación del Sistema de Gestión Ambiental con los Resultados de medición obtenidos de los criterios ambientales establecidos.</t>
  </si>
  <si>
    <t>La Alcaldía Local de Usme obtuvo una ponderación del 83,46% durante el primer semestre de la vigencia 2021 en la implementación del sistema de gestión ambiental</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</si>
  <si>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</si>
  <si>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</si>
  <si>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</si>
  <si>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</si>
  <si>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</si>
  <si>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</si>
  <si>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</si>
  <si>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</si>
  <si>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 xml:space="preserve">La localidad no tiene acciones de mejora vencidas. </t>
  </si>
  <si>
    <t>La Alcaldía Local de Usme cuenta con 3 planes de mejoramiento en estado abiertos y un total de 28 acciones en estado ejecución dentro de términos, Así: PM No. 192 con 14 Acciones de mejora, PM No. 216 con 5 Acciones de Mejora y el PM No. 218 con 9 Acciones de Mejora.  Por lo tanto, no se tienen acciones de mejora vencidas a corte de 30 de junio de 2021.</t>
  </si>
  <si>
    <t>Reporte Aplicativo MIMEC</t>
  </si>
  <si>
    <t>La Alcaldía Local de Usme cuenta con 3 planes de mejoramiento en estado abiertos y un total de 28 acciones en estado ejecución dentro de términos por lo tanto, no tiene planes de mejoramiento vencidos.</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</si>
  <si>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</si>
  <si>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</si>
  <si>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</si>
  <si>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</si>
  <si>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</si>
  <si>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</si>
  <si>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</si>
  <si>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</si>
  <si>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</si>
  <si>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de Usme a corte de segundo trimestre de 2021 alcanzo el 95% de cumplimiento en la publicación de información en la página web, teniendo en cuenta que cuenta con 109 requisitos de la ley 1712 de 2014 de publicación de la información cumplidos en la página web y 06 no cumplidos de un total de 115 requisitos de la ley 1712 de 2014 de publicación de la información</t>
  </si>
  <si>
    <t>Esquema de publciación página web Alcaldía Local de Usme</t>
  </si>
  <si>
    <t>La Alcaldía Local de Usme a corte de segundo trimestre de 2021 alcanzo el 95% de cumplimiento en la publicación de información en la página web</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</si>
  <si>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</si>
  <si>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</si>
  <si>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</si>
  <si>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</si>
  <si>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</si>
  <si>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</si>
  <si>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La Alcaldía Local de Usme ha asistido a las capacitaciones realizadas y convocadas por nivel central sobre gestión de riesgos, planes de mejora, y sistema de gestión institucional.</t>
  </si>
  <si>
    <t>Listado de Asistencia, soporte que reposa en Nivel central de la SDG</t>
  </si>
  <si>
    <t>La Alcaldía Local de Usme ha asistido a las capacitaciones realizadas y convocadas por nivel central sobre gestión de riesgos, planes de mejora, y sistema de gestión institucional</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</si>
  <si>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</si>
  <si>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</si>
  <si>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</si>
  <si>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</si>
  <si>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</si>
  <si>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</si>
  <si>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</si>
  <si>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</si>
  <si>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</si>
  <si>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</si>
  <si>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La localidad ha atendido 10.308 requerimientos de la ciudadanía, correspondientes a las vigencias 2017 a 2020</t>
  </si>
  <si>
    <t>Reporte CRONOS</t>
  </si>
  <si>
    <t>La localidad ha atendido 10.308 requerimientos de la ciudadanía, correspondientes a las vigencias 2017 a 2020. De los cuales todos cuentan con oficio de respuesta emitido, asóciado al radicado de entrada,firmado digitalizado y con acuse de recibido</t>
  </si>
  <si>
    <t>Reporte Aplicativo CRONOS</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</si>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</sst>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16"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font>
    <font>
      <sz val="11"/>
      <color rgb="FF0070C0"/>
      <name val="Calibri Light"/>
      <family val="2"/>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1" fontId="4" fillId="0" borderId="0" applyFont="0" applyFill="0" applyBorder="0" applyAlignment="0" applyProtection="0"/>
    <xf numFmtId="9" fontId="4" fillId="0" borderId="0" applyFont="0" applyFill="0" applyBorder="0" applyAlignment="0" applyProtection="0"/>
  </cellStyleXfs>
  <cellXfs count="110">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5" fillId="0" borderId="1" xfId="0" applyFont="1" applyBorder="1" applyAlignment="1" applyProtection="1">
      <alignment wrapText="1"/>
      <protection hidden="1"/>
    </xf>
    <xf numFmtId="0" fontId="8" fillId="2" borderId="1" xfId="0" applyFont="1" applyFill="1" applyBorder="1" applyAlignment="1" applyProtection="1">
      <alignment wrapText="1"/>
      <protection hidden="1"/>
    </xf>
    <xf numFmtId="0" fontId="11" fillId="2" borderId="1" xfId="0" applyFont="1" applyFill="1" applyBorder="1" applyAlignment="1" applyProtection="1">
      <alignment wrapText="1"/>
      <protection hidden="1"/>
    </xf>
    <xf numFmtId="9" fontId="11" fillId="2" borderId="1" xfId="2"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2" applyFont="1" applyFill="1" applyBorder="1" applyAlignment="1" applyProtection="1">
      <alignment wrapText="1"/>
      <protection hidden="1"/>
    </xf>
    <xf numFmtId="9" fontId="12" fillId="4" borderId="1" xfId="2" applyFont="1" applyFill="1" applyBorder="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2" fillId="0" borderId="0" xfId="0" applyFont="1" applyAlignment="1" applyProtection="1">
      <alignment wrapText="1"/>
      <protection hidden="1"/>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5" fillId="0" borderId="0" xfId="0" applyFont="1" applyAlignment="1" applyProtection="1">
      <alignment horizontal="center" vertical="top" wrapText="1"/>
      <protection hidden="1"/>
    </xf>
    <xf numFmtId="9" fontId="9" fillId="2" borderId="1" xfId="2" applyFont="1" applyFill="1" applyBorder="1" applyAlignment="1" applyProtection="1">
      <alignment horizontal="center" vertical="top" wrapText="1"/>
      <protection hidden="1"/>
    </xf>
    <xf numFmtId="0" fontId="8" fillId="2" borderId="1" xfId="0" applyFont="1" applyFill="1" applyBorder="1" applyAlignment="1" applyProtection="1">
      <alignment horizontal="center" vertical="top" wrapText="1"/>
      <protection hidden="1"/>
    </xf>
    <xf numFmtId="9" fontId="11" fillId="2" borderId="1" xfId="0" applyNumberFormat="1" applyFont="1" applyFill="1" applyBorder="1" applyAlignment="1" applyProtection="1">
      <alignment horizontal="center" vertical="top" wrapText="1"/>
      <protection hidden="1"/>
    </xf>
    <xf numFmtId="9" fontId="12" fillId="4" borderId="1" xfId="2" applyFont="1" applyFill="1" applyBorder="1" applyAlignment="1" applyProtection="1">
      <alignment horizontal="center" vertical="top" wrapText="1"/>
      <protection hidden="1"/>
    </xf>
    <xf numFmtId="9" fontId="13" fillId="4" borderId="1" xfId="0" applyNumberFormat="1" applyFont="1" applyFill="1" applyBorder="1" applyAlignment="1" applyProtection="1">
      <alignment horizontal="center" vertical="top" wrapText="1"/>
      <protection hidden="1"/>
    </xf>
    <xf numFmtId="0" fontId="12" fillId="4" borderId="1" xfId="0" applyFont="1" applyFill="1" applyBorder="1" applyAlignment="1" applyProtection="1">
      <alignment horizontal="center" vertical="top" wrapText="1"/>
      <protection hidden="1"/>
    </xf>
    <xf numFmtId="0" fontId="5" fillId="0" borderId="0" xfId="0" applyFont="1" applyAlignment="1" applyProtection="1">
      <alignment horizontal="justify" vertical="top" wrapText="1"/>
      <protection hidden="1"/>
    </xf>
    <xf numFmtId="0" fontId="8" fillId="2" borderId="1" xfId="0" applyFont="1" applyFill="1" applyBorder="1" applyAlignment="1" applyProtection="1">
      <alignment horizontal="justify" vertical="top" wrapText="1"/>
      <protection hidden="1"/>
    </xf>
    <xf numFmtId="0" fontId="12" fillId="4" borderId="1" xfId="0" applyFont="1" applyFill="1" applyBorder="1" applyAlignment="1" applyProtection="1">
      <alignment horizontal="justify" vertical="top" wrapText="1"/>
      <protection hidden="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10" fontId="5" fillId="0" borderId="1" xfId="2" applyNumberFormat="1" applyFont="1" applyBorder="1" applyAlignment="1" applyProtection="1">
      <alignment horizontal="right" vertical="center" wrapText="1"/>
      <protection hidden="1"/>
    </xf>
    <xf numFmtId="10" fontId="5" fillId="0" borderId="1" xfId="0" applyNumberFormat="1" applyFont="1" applyBorder="1" applyAlignment="1" applyProtection="1">
      <alignment horizontal="left" vertical="center" wrapText="1"/>
      <protection hidden="1"/>
    </xf>
    <xf numFmtId="9" fontId="5" fillId="0" borderId="1" xfId="0" applyNumberFormat="1" applyFont="1" applyBorder="1" applyAlignment="1" applyProtection="1">
      <alignment horizontal="left" vertical="center" wrapText="1"/>
      <protection hidden="1"/>
    </xf>
    <xf numFmtId="9" fontId="5" fillId="0" borderId="1" xfId="0" applyNumberFormat="1" applyFont="1" applyBorder="1" applyAlignment="1" applyProtection="1">
      <alignment horizontal="center" vertical="center" wrapText="1"/>
      <protection hidden="1"/>
    </xf>
    <xf numFmtId="9" fontId="5" fillId="0" borderId="1" xfId="0" applyNumberFormat="1" applyFont="1" applyBorder="1" applyAlignment="1" applyProtection="1">
      <alignment horizontal="justify" vertical="center" wrapText="1"/>
      <protection hidden="1"/>
    </xf>
    <xf numFmtId="9" fontId="14" fillId="0" borderId="4" xfId="0" applyNumberFormat="1" applyFont="1" applyFill="1" applyBorder="1" applyAlignment="1">
      <alignment vertical="center" wrapText="1"/>
    </xf>
    <xf numFmtId="10" fontId="14" fillId="0" borderId="4" xfId="0" applyNumberFormat="1" applyFont="1" applyFill="1" applyBorder="1" applyAlignment="1">
      <alignment vertical="center" wrapText="1"/>
    </xf>
    <xf numFmtId="0" fontId="14" fillId="0" borderId="4" xfId="0" applyFont="1" applyFill="1" applyBorder="1" applyAlignment="1">
      <alignment vertical="center" wrapText="1"/>
    </xf>
    <xf numFmtId="9" fontId="5" fillId="0" borderId="1" xfId="2" applyFont="1" applyBorder="1" applyAlignment="1">
      <alignment horizontal="right" vertical="center" wrapText="1"/>
    </xf>
    <xf numFmtId="10" fontId="5" fillId="0" borderId="1" xfId="2" applyNumberFormat="1" applyFont="1" applyBorder="1" applyAlignment="1">
      <alignment horizontal="center" vertical="center" wrapText="1"/>
    </xf>
    <xf numFmtId="0" fontId="5" fillId="0" borderId="0" xfId="0" applyFont="1" applyAlignment="1" applyProtection="1">
      <alignment horizontal="left" vertical="center" wrapText="1"/>
      <protection hidden="1"/>
    </xf>
    <xf numFmtId="0" fontId="14" fillId="0" borderId="1" xfId="0" applyFont="1" applyFill="1" applyBorder="1" applyAlignment="1">
      <alignment vertical="center" wrapText="1"/>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9" fontId="14" fillId="0" borderId="1" xfId="0" applyNumberFormat="1" applyFont="1" applyFill="1" applyBorder="1" applyAlignment="1">
      <alignment vertical="center" wrapText="1"/>
    </xf>
    <xf numFmtId="9" fontId="5" fillId="0" borderId="1" xfId="2" applyFont="1" applyBorder="1" applyAlignment="1" applyProtection="1">
      <alignment horizontal="left" vertical="center" wrapText="1"/>
      <protection hidden="1"/>
    </xf>
    <xf numFmtId="10" fontId="5" fillId="0" borderId="1" xfId="0" applyNumberFormat="1" applyFont="1" applyBorder="1" applyAlignment="1" applyProtection="1">
      <alignment horizontal="center" vertical="center" wrapText="1"/>
      <protection locked="0"/>
    </xf>
    <xf numFmtId="9" fontId="14" fillId="0" borderId="6" xfId="0" applyNumberFormat="1" applyFont="1" applyFill="1" applyBorder="1" applyAlignment="1">
      <alignment vertical="center" wrapText="1"/>
    </xf>
    <xf numFmtId="10" fontId="14" fillId="0" borderId="7" xfId="0" applyNumberFormat="1" applyFont="1" applyFill="1" applyBorder="1" applyAlignment="1">
      <alignment vertical="center" wrapText="1"/>
    </xf>
    <xf numFmtId="0" fontId="14" fillId="0" borderId="7" xfId="0" applyFont="1" applyFill="1" applyBorder="1" applyAlignment="1">
      <alignment vertical="center" wrapText="1"/>
    </xf>
    <xf numFmtId="0" fontId="7" fillId="0" borderId="1" xfId="0" applyFont="1" applyBorder="1" applyAlignment="1" applyProtection="1">
      <alignment horizontal="left" vertical="center" wrapText="1"/>
      <protection hidden="1"/>
    </xf>
    <xf numFmtId="41" fontId="5" fillId="0" borderId="1" xfId="1" applyFont="1" applyBorder="1" applyAlignment="1" applyProtection="1">
      <alignment horizontal="left" vertical="center" wrapText="1"/>
      <protection hidden="1"/>
    </xf>
    <xf numFmtId="41" fontId="5" fillId="0" borderId="1" xfId="0" applyNumberFormat="1" applyFont="1" applyBorder="1" applyAlignment="1" applyProtection="1">
      <alignment horizontal="left" vertical="center" wrapText="1"/>
      <protection hidden="1"/>
    </xf>
    <xf numFmtId="41" fontId="5" fillId="0" borderId="1" xfId="1"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14" fillId="0" borderId="6" xfId="0" applyFont="1" applyFill="1" applyBorder="1" applyAlignment="1">
      <alignment vertical="center" wrapText="1"/>
    </xf>
    <xf numFmtId="1" fontId="5" fillId="0" borderId="1" xfId="0" applyNumberFormat="1" applyFont="1" applyBorder="1" applyAlignment="1">
      <alignment horizontal="right" vertical="center" wrapText="1"/>
    </xf>
    <xf numFmtId="0" fontId="5" fillId="0" borderId="1" xfId="0" applyFont="1" applyBorder="1" applyAlignment="1" applyProtection="1">
      <alignment horizontal="right" vertical="center" wrapText="1"/>
      <protection hidden="1"/>
    </xf>
    <xf numFmtId="0" fontId="8" fillId="2" borderId="1" xfId="0" applyFont="1" applyFill="1" applyBorder="1" applyAlignment="1" applyProtection="1">
      <alignment vertical="center" wrapText="1"/>
      <protection hidden="1"/>
    </xf>
    <xf numFmtId="0" fontId="9" fillId="2" borderId="1" xfId="0" applyFont="1" applyFill="1" applyBorder="1" applyAlignment="1" applyProtection="1">
      <alignment vertical="center"/>
      <protection hidden="1"/>
    </xf>
    <xf numFmtId="9" fontId="9" fillId="2" borderId="1" xfId="2" applyFont="1" applyFill="1" applyBorder="1" applyAlignment="1" applyProtection="1">
      <alignment vertical="center" wrapText="1"/>
      <protection hidden="1"/>
    </xf>
    <xf numFmtId="9" fontId="9" fillId="2" borderId="1" xfId="2" applyFont="1" applyFill="1" applyBorder="1" applyAlignment="1" applyProtection="1">
      <alignment horizontal="center" vertical="center" wrapText="1"/>
      <protection hidden="1"/>
    </xf>
    <xf numFmtId="0" fontId="8" fillId="2" borderId="1" xfId="0" applyFont="1" applyFill="1" applyBorder="1" applyAlignment="1" applyProtection="1">
      <alignment horizontal="justify" vertical="center" wrapText="1"/>
      <protection hidden="1"/>
    </xf>
    <xf numFmtId="0" fontId="8" fillId="2" borderId="1"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0" fillId="0" borderId="1" xfId="0" applyFont="1" applyBorder="1" applyAlignment="1" applyProtection="1">
      <alignment horizontal="left" vertical="center" wrapText="1"/>
      <protection hidden="1"/>
    </xf>
    <xf numFmtId="9" fontId="10" fillId="0" borderId="1" xfId="0" applyNumberFormat="1" applyFont="1" applyBorder="1" applyAlignment="1" applyProtection="1">
      <alignment horizontal="right" vertical="center" wrapText="1"/>
      <protection hidden="1"/>
    </xf>
    <xf numFmtId="0" fontId="10" fillId="3" borderId="1" xfId="0" applyFont="1" applyFill="1" applyBorder="1" applyAlignment="1" applyProtection="1">
      <alignment horizontal="left" vertical="center" wrapText="1"/>
      <protection hidden="1"/>
    </xf>
    <xf numFmtId="9" fontId="10" fillId="3" borderId="1" xfId="0" applyNumberFormat="1" applyFont="1" applyFill="1" applyBorder="1" applyAlignment="1" applyProtection="1">
      <alignment horizontal="right" vertical="center" wrapText="1"/>
      <protection hidden="1"/>
    </xf>
    <xf numFmtId="9" fontId="10" fillId="0" borderId="1" xfId="2" applyFont="1" applyBorder="1" applyAlignment="1" applyProtection="1">
      <alignment horizontal="center" vertical="center" wrapText="1"/>
      <protection hidden="1"/>
    </xf>
    <xf numFmtId="9" fontId="10" fillId="0" borderId="1" xfId="2" applyFont="1" applyBorder="1" applyAlignment="1" applyProtection="1">
      <alignment horizontal="justify" vertical="center" wrapText="1"/>
      <protection hidden="1"/>
    </xf>
    <xf numFmtId="9" fontId="15" fillId="0" borderId="1" xfId="0" applyNumberFormat="1" applyFont="1" applyFill="1" applyBorder="1" applyAlignment="1">
      <alignment vertical="center" wrapText="1"/>
    </xf>
    <xf numFmtId="0" fontId="15" fillId="0" borderId="4" xfId="0" applyFont="1" applyFill="1" applyBorder="1" applyAlignment="1">
      <alignment vertical="center" wrapText="1"/>
    </xf>
    <xf numFmtId="9" fontId="10" fillId="0" borderId="1"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9" fontId="10" fillId="3" borderId="1" xfId="2" applyNumberFormat="1" applyFont="1" applyFill="1" applyBorder="1" applyAlignment="1" applyProtection="1">
      <alignment horizontal="right" vertical="center" wrapText="1"/>
      <protection hidden="1"/>
    </xf>
    <xf numFmtId="9" fontId="10" fillId="3" borderId="1" xfId="2" applyFont="1" applyFill="1" applyBorder="1" applyAlignment="1" applyProtection="1">
      <alignment horizontal="right" vertical="center" wrapText="1"/>
      <protection hidden="1"/>
    </xf>
    <xf numFmtId="0" fontId="10" fillId="0" borderId="1" xfId="0" applyFont="1" applyBorder="1" applyAlignment="1" applyProtection="1">
      <alignment horizontal="justify" vertical="center" wrapText="1"/>
      <protection hidden="1"/>
    </xf>
    <xf numFmtId="10" fontId="10" fillId="0" borderId="1" xfId="0" applyNumberFormat="1" applyFont="1" applyBorder="1" applyAlignment="1" applyProtection="1">
      <alignment horizontal="center" vertical="center" wrapText="1"/>
      <protection hidden="1"/>
    </xf>
    <xf numFmtId="164" fontId="10" fillId="0" borderId="1" xfId="0" applyNumberFormat="1" applyFont="1" applyBorder="1" applyAlignment="1" applyProtection="1">
      <alignment horizontal="center" vertical="center" wrapText="1"/>
      <protection hidden="1"/>
    </xf>
    <xf numFmtId="0" fontId="14" fillId="0" borderId="1" xfId="0"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10" fontId="14"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9" fontId="10" fillId="0" borderId="1" xfId="0" applyNumberFormat="1" applyFont="1" applyBorder="1" applyAlignment="1" applyProtection="1">
      <alignment horizontal="left" vertical="center" wrapText="1"/>
      <protection hidden="1"/>
    </xf>
    <xf numFmtId="0" fontId="6" fillId="5" borderId="2" xfId="0" applyFont="1" applyFill="1" applyBorder="1" applyAlignment="1" applyProtection="1">
      <alignment horizontal="center" vertical="top" wrapText="1"/>
      <protection hidden="1"/>
    </xf>
    <xf numFmtId="0" fontId="6" fillId="5" borderId="3" xfId="0" applyFont="1" applyFill="1" applyBorder="1" applyAlignment="1" applyProtection="1">
      <alignment horizontal="center" vertical="top" wrapText="1"/>
      <protection hidden="1"/>
    </xf>
    <xf numFmtId="0" fontId="6" fillId="5" borderId="4" xfId="0" applyFont="1" applyFill="1" applyBorder="1" applyAlignment="1" applyProtection="1">
      <alignment horizontal="center" vertical="top" wrapText="1"/>
      <protection hidden="1"/>
    </xf>
    <xf numFmtId="0" fontId="6" fillId="6" borderId="1" xfId="0" applyFont="1" applyFill="1" applyBorder="1" applyAlignment="1" applyProtection="1">
      <alignment horizontal="center" vertical="top" wrapText="1"/>
      <protection hidden="1"/>
    </xf>
    <xf numFmtId="0" fontId="6"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1" xfId="0" applyFont="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top" wrapText="1"/>
      <protection hidden="1"/>
    </xf>
    <xf numFmtId="0" fontId="6" fillId="8" borderId="1" xfId="0" applyFont="1" applyFill="1" applyBorder="1" applyAlignment="1" applyProtection="1">
      <alignment horizontal="center" vertical="top" wrapText="1"/>
      <protection hidden="1"/>
    </xf>
    <xf numFmtId="0" fontId="6" fillId="9" borderId="1" xfId="0" applyFont="1" applyFill="1"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5"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9" name="Imagen 1">
          <a:extLst>
            <a:ext uri="{FF2B5EF4-FFF2-40B4-BE49-F238E27FC236}">
              <a16:creationId xmlns="" xmlns:a16="http://schemas.microsoft.com/office/drawing/2014/main" id="{28CB36BB-ACA2-4044-B0AF-37E155F68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W13" zoomScale="55" zoomScaleNormal="55" workbookViewId="0">
      <selection activeCell="AC31" sqref="AC3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20" style="1" customWidth="1"/>
    <col min="7" max="7" width="19.2851562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4" width="16.5703125" style="20" customWidth="1"/>
    <col min="25" max="25" width="39.28515625" style="27" customWidth="1"/>
    <col min="26" max="26" width="16.5703125" style="27" customWidth="1"/>
    <col min="27" max="27" width="21.85546875" style="20" customWidth="1"/>
    <col min="28" max="31" width="16.5703125" style="20" customWidth="1"/>
    <col min="32" max="32" width="19.42578125" style="20" customWidth="1"/>
    <col min="33" max="36" width="16.5703125" style="20" customWidth="1"/>
    <col min="37" max="37" width="20.42578125" style="20" customWidth="1"/>
    <col min="38" max="43" width="16.5703125" style="20" customWidth="1"/>
    <col min="44" max="44" width="21.5703125" style="20" customWidth="1"/>
    <col min="45" max="45" width="51.28515625" style="27" customWidth="1"/>
    <col min="46" max="16384" width="10.85546875" style="1"/>
  </cols>
  <sheetData>
    <row r="1" spans="1:45" ht="70.5" customHeight="1" x14ac:dyDescent="0.25">
      <c r="A1" s="105" t="s">
        <v>0</v>
      </c>
      <c r="B1" s="106"/>
      <c r="C1" s="106"/>
      <c r="D1" s="106"/>
      <c r="E1" s="106"/>
      <c r="F1" s="106"/>
      <c r="G1" s="106"/>
      <c r="H1" s="106"/>
      <c r="I1" s="106"/>
      <c r="J1" s="106"/>
      <c r="K1" s="106"/>
      <c r="L1" s="107" t="s">
        <v>1</v>
      </c>
      <c r="M1" s="107"/>
      <c r="N1" s="107"/>
      <c r="O1" s="107"/>
      <c r="P1" s="107"/>
    </row>
    <row r="2" spans="1:45" s="2" customFormat="1" ht="23.45" customHeight="1" x14ac:dyDescent="0.25">
      <c r="A2" s="108" t="s">
        <v>2</v>
      </c>
      <c r="B2" s="109"/>
      <c r="C2" s="109"/>
      <c r="D2" s="109"/>
      <c r="E2" s="109"/>
      <c r="F2" s="109"/>
      <c r="G2" s="109"/>
      <c r="H2" s="109"/>
      <c r="I2" s="109"/>
      <c r="J2" s="109"/>
      <c r="K2" s="109"/>
      <c r="L2" s="109"/>
      <c r="M2" s="109"/>
      <c r="N2" s="109"/>
      <c r="O2" s="109"/>
      <c r="P2" s="109"/>
      <c r="V2" s="20"/>
      <c r="W2" s="20"/>
      <c r="X2" s="20"/>
      <c r="Y2" s="27"/>
      <c r="Z2" s="27"/>
      <c r="AA2" s="20"/>
      <c r="AB2" s="20"/>
      <c r="AC2" s="20"/>
      <c r="AD2" s="20"/>
      <c r="AE2" s="20"/>
      <c r="AF2" s="20"/>
      <c r="AG2" s="20"/>
      <c r="AH2" s="20"/>
      <c r="AI2" s="20"/>
      <c r="AJ2" s="20"/>
      <c r="AK2" s="20"/>
      <c r="AL2" s="20"/>
      <c r="AM2" s="20"/>
      <c r="AN2" s="20"/>
      <c r="AO2" s="20"/>
      <c r="AP2" s="20"/>
      <c r="AQ2" s="20"/>
      <c r="AR2" s="20"/>
      <c r="AS2" s="27"/>
    </row>
    <row r="3" spans="1:45" x14ac:dyDescent="0.25"/>
    <row r="4" spans="1:45" ht="29.1" customHeight="1" x14ac:dyDescent="0.25">
      <c r="A4" s="97" t="s">
        <v>3</v>
      </c>
      <c r="B4" s="97"/>
      <c r="C4" s="107" t="s">
        <v>4</v>
      </c>
      <c r="D4" s="107"/>
      <c r="F4" s="97" t="s">
        <v>5</v>
      </c>
      <c r="G4" s="97"/>
      <c r="H4" s="97"/>
      <c r="I4" s="97"/>
      <c r="J4" s="97"/>
      <c r="K4" s="97"/>
    </row>
    <row r="5" spans="1:45" x14ac:dyDescent="0.25">
      <c r="A5" s="97"/>
      <c r="B5" s="97"/>
      <c r="C5" s="107"/>
      <c r="D5" s="107"/>
      <c r="F5" s="3" t="s">
        <v>6</v>
      </c>
      <c r="G5" s="3" t="s">
        <v>7</v>
      </c>
      <c r="H5" s="98" t="s">
        <v>8</v>
      </c>
      <c r="I5" s="98"/>
      <c r="J5" s="98"/>
      <c r="K5" s="98"/>
    </row>
    <row r="6" spans="1:45" ht="30" x14ac:dyDescent="0.25">
      <c r="A6" s="97"/>
      <c r="B6" s="97"/>
      <c r="C6" s="107"/>
      <c r="D6" s="107"/>
      <c r="F6" s="31">
        <v>1</v>
      </c>
      <c r="G6" s="31" t="s">
        <v>9</v>
      </c>
      <c r="H6" s="99" t="s">
        <v>10</v>
      </c>
      <c r="I6" s="99"/>
      <c r="J6" s="99"/>
      <c r="K6" s="99"/>
    </row>
    <row r="7" spans="1:45" ht="192.75" customHeight="1" x14ac:dyDescent="0.25">
      <c r="A7" s="97"/>
      <c r="B7" s="97"/>
      <c r="C7" s="107"/>
      <c r="D7" s="107"/>
      <c r="F7" s="31">
        <v>2</v>
      </c>
      <c r="G7" s="31" t="s">
        <v>11</v>
      </c>
      <c r="H7" s="100" t="s">
        <v>12</v>
      </c>
      <c r="I7" s="100"/>
      <c r="J7" s="100"/>
      <c r="K7" s="100"/>
    </row>
    <row r="8" spans="1:45" x14ac:dyDescent="0.25">
      <c r="A8" s="97"/>
      <c r="B8" s="97"/>
      <c r="C8" s="107"/>
      <c r="D8" s="107"/>
      <c r="F8" s="4"/>
      <c r="G8" s="4"/>
      <c r="H8" s="99"/>
      <c r="I8" s="99"/>
      <c r="J8" s="99"/>
      <c r="K8" s="99"/>
    </row>
    <row r="9" spans="1:45" x14ac:dyDescent="0.25"/>
    <row r="10" spans="1:45" ht="14.45" customHeight="1" x14ac:dyDescent="0.25">
      <c r="A10" s="97" t="s">
        <v>13</v>
      </c>
      <c r="B10" s="97"/>
      <c r="C10" s="97" t="s">
        <v>14</v>
      </c>
      <c r="D10" s="97" t="s">
        <v>15</v>
      </c>
      <c r="E10" s="97"/>
      <c r="F10" s="97"/>
      <c r="G10" s="97"/>
      <c r="H10" s="97"/>
      <c r="I10" s="97"/>
      <c r="J10" s="97"/>
      <c r="K10" s="97"/>
      <c r="L10" s="97"/>
      <c r="M10" s="97"/>
      <c r="N10" s="97"/>
      <c r="O10" s="97"/>
      <c r="P10" s="97"/>
      <c r="Q10" s="101" t="s">
        <v>16</v>
      </c>
      <c r="R10" s="101"/>
      <c r="S10" s="101"/>
      <c r="T10" s="101"/>
      <c r="U10" s="101"/>
      <c r="V10" s="96" t="s">
        <v>17</v>
      </c>
      <c r="W10" s="96"/>
      <c r="X10" s="96"/>
      <c r="Y10" s="96"/>
      <c r="Z10" s="96"/>
      <c r="AA10" s="102" t="s">
        <v>17</v>
      </c>
      <c r="AB10" s="102"/>
      <c r="AC10" s="102"/>
      <c r="AD10" s="102"/>
      <c r="AE10" s="102"/>
      <c r="AF10" s="103" t="s">
        <v>17</v>
      </c>
      <c r="AG10" s="103"/>
      <c r="AH10" s="103"/>
      <c r="AI10" s="103"/>
      <c r="AJ10" s="103"/>
      <c r="AK10" s="104" t="s">
        <v>17</v>
      </c>
      <c r="AL10" s="104"/>
      <c r="AM10" s="104"/>
      <c r="AN10" s="104"/>
      <c r="AO10" s="104"/>
      <c r="AP10" s="93" t="s">
        <v>18</v>
      </c>
      <c r="AQ10" s="94"/>
      <c r="AR10" s="94"/>
      <c r="AS10" s="95"/>
    </row>
    <row r="11" spans="1:45" ht="14.45" customHeight="1" x14ac:dyDescent="0.25">
      <c r="A11" s="97"/>
      <c r="B11" s="97"/>
      <c r="C11" s="97"/>
      <c r="D11" s="97"/>
      <c r="E11" s="97"/>
      <c r="F11" s="97"/>
      <c r="G11" s="97"/>
      <c r="H11" s="97"/>
      <c r="I11" s="97"/>
      <c r="J11" s="97"/>
      <c r="K11" s="97"/>
      <c r="L11" s="97"/>
      <c r="M11" s="97"/>
      <c r="N11" s="97"/>
      <c r="O11" s="97"/>
      <c r="P11" s="97"/>
      <c r="Q11" s="101"/>
      <c r="R11" s="101"/>
      <c r="S11" s="101"/>
      <c r="T11" s="101"/>
      <c r="U11" s="101"/>
      <c r="V11" s="96" t="s">
        <v>19</v>
      </c>
      <c r="W11" s="96"/>
      <c r="X11" s="96"/>
      <c r="Y11" s="96"/>
      <c r="Z11" s="96"/>
      <c r="AA11" s="102" t="s">
        <v>20</v>
      </c>
      <c r="AB11" s="102"/>
      <c r="AC11" s="102"/>
      <c r="AD11" s="102"/>
      <c r="AE11" s="102"/>
      <c r="AF11" s="103" t="s">
        <v>21</v>
      </c>
      <c r="AG11" s="103"/>
      <c r="AH11" s="103"/>
      <c r="AI11" s="103"/>
      <c r="AJ11" s="103"/>
      <c r="AK11" s="104" t="s">
        <v>22</v>
      </c>
      <c r="AL11" s="104"/>
      <c r="AM11" s="104"/>
      <c r="AN11" s="104"/>
      <c r="AO11" s="104"/>
      <c r="AP11" s="93" t="s">
        <v>23</v>
      </c>
      <c r="AQ11" s="94"/>
      <c r="AR11" s="94"/>
      <c r="AS11" s="95"/>
    </row>
    <row r="12" spans="1:45" ht="60" x14ac:dyDescent="0.25">
      <c r="A12" s="30" t="s">
        <v>24</v>
      </c>
      <c r="B12" s="30" t="s">
        <v>25</v>
      </c>
      <c r="C12" s="97"/>
      <c r="D12" s="30" t="s">
        <v>26</v>
      </c>
      <c r="E12" s="30" t="s">
        <v>27</v>
      </c>
      <c r="F12" s="30" t="s">
        <v>28</v>
      </c>
      <c r="G12" s="30" t="s">
        <v>29</v>
      </c>
      <c r="H12" s="30" t="s">
        <v>30</v>
      </c>
      <c r="I12" s="30" t="s">
        <v>31</v>
      </c>
      <c r="J12" s="30" t="s">
        <v>32</v>
      </c>
      <c r="K12" s="30" t="s">
        <v>33</v>
      </c>
      <c r="L12" s="30" t="s">
        <v>34</v>
      </c>
      <c r="M12" s="30" t="s">
        <v>35</v>
      </c>
      <c r="N12" s="30" t="s">
        <v>36</v>
      </c>
      <c r="O12" s="30" t="s">
        <v>37</v>
      </c>
      <c r="P12" s="30" t="s">
        <v>38</v>
      </c>
      <c r="Q12" s="32" t="s">
        <v>39</v>
      </c>
      <c r="R12" s="32" t="s">
        <v>40</v>
      </c>
      <c r="S12" s="32" t="s">
        <v>41</v>
      </c>
      <c r="T12" s="32" t="s">
        <v>42</v>
      </c>
      <c r="U12" s="32" t="s">
        <v>43</v>
      </c>
      <c r="V12" s="16" t="s">
        <v>44</v>
      </c>
      <c r="W12" s="16" t="s">
        <v>45</v>
      </c>
      <c r="X12" s="16" t="s">
        <v>46</v>
      </c>
      <c r="Y12" s="16" t="s">
        <v>47</v>
      </c>
      <c r="Z12" s="16" t="s">
        <v>48</v>
      </c>
      <c r="AA12" s="17" t="s">
        <v>44</v>
      </c>
      <c r="AB12" s="17" t="s">
        <v>45</v>
      </c>
      <c r="AC12" s="17" t="s">
        <v>46</v>
      </c>
      <c r="AD12" s="17" t="s">
        <v>47</v>
      </c>
      <c r="AE12" s="17" t="s">
        <v>48</v>
      </c>
      <c r="AF12" s="18" t="s">
        <v>44</v>
      </c>
      <c r="AG12" s="18" t="s">
        <v>45</v>
      </c>
      <c r="AH12" s="18" t="s">
        <v>46</v>
      </c>
      <c r="AI12" s="18" t="s">
        <v>47</v>
      </c>
      <c r="AJ12" s="18" t="s">
        <v>48</v>
      </c>
      <c r="AK12" s="19" t="s">
        <v>44</v>
      </c>
      <c r="AL12" s="19" t="s">
        <v>45</v>
      </c>
      <c r="AM12" s="19" t="s">
        <v>46</v>
      </c>
      <c r="AN12" s="19" t="s">
        <v>47</v>
      </c>
      <c r="AO12" s="19" t="s">
        <v>48</v>
      </c>
      <c r="AP12" s="13" t="s">
        <v>44</v>
      </c>
      <c r="AQ12" s="13" t="s">
        <v>45</v>
      </c>
      <c r="AR12" s="13" t="s">
        <v>46</v>
      </c>
      <c r="AS12" s="13" t="s">
        <v>49</v>
      </c>
    </row>
    <row r="13" spans="1:45" s="44" customFormat="1" ht="409.5" x14ac:dyDescent="0.25">
      <c r="A13" s="33">
        <v>4</v>
      </c>
      <c r="B13" s="33" t="s">
        <v>50</v>
      </c>
      <c r="C13" s="33" t="s">
        <v>51</v>
      </c>
      <c r="D13" s="33" t="s">
        <v>52</v>
      </c>
      <c r="E13" s="34">
        <f t="shared" ref="E13:E30" si="0">+(5.55555555555556%*80%)/100%</f>
        <v>4.4444444444444481E-2</v>
      </c>
      <c r="F13" s="33" t="s">
        <v>53</v>
      </c>
      <c r="G13" s="33" t="s">
        <v>54</v>
      </c>
      <c r="H13" s="33" t="s">
        <v>55</v>
      </c>
      <c r="I13" s="35">
        <v>6.6000000000000003E-2</v>
      </c>
      <c r="J13" s="33" t="s">
        <v>56</v>
      </c>
      <c r="K13" s="33" t="s">
        <v>57</v>
      </c>
      <c r="L13" s="36">
        <v>0</v>
      </c>
      <c r="M13" s="36">
        <v>0.02</v>
      </c>
      <c r="N13" s="36">
        <v>0.06</v>
      </c>
      <c r="O13" s="36">
        <v>0.1</v>
      </c>
      <c r="P13" s="36">
        <v>0.1</v>
      </c>
      <c r="Q13" s="33" t="s">
        <v>58</v>
      </c>
      <c r="R13" s="33" t="s">
        <v>59</v>
      </c>
      <c r="S13" s="33" t="s">
        <v>60</v>
      </c>
      <c r="T13" s="33" t="s">
        <v>61</v>
      </c>
      <c r="U13" s="33" t="s">
        <v>62</v>
      </c>
      <c r="V13" s="37" t="s">
        <v>63</v>
      </c>
      <c r="W13" s="37" t="s">
        <v>63</v>
      </c>
      <c r="X13" s="37" t="s">
        <v>63</v>
      </c>
      <c r="Y13" s="38" t="s">
        <v>64</v>
      </c>
      <c r="Z13" s="38" t="s">
        <v>63</v>
      </c>
      <c r="AA13" s="37">
        <f>M13</f>
        <v>0.02</v>
      </c>
      <c r="AB13" s="37">
        <v>0.02</v>
      </c>
      <c r="AC13" s="39">
        <v>0.01</v>
      </c>
      <c r="AD13" s="40">
        <v>0.25</v>
      </c>
      <c r="AE13" s="41" t="s">
        <v>65</v>
      </c>
      <c r="AF13" s="37">
        <f>N13</f>
        <v>0.06</v>
      </c>
      <c r="AG13" s="42"/>
      <c r="AH13" s="43">
        <f>IF(AG13/AF13&gt;100%,100%,AG13/AF13)</f>
        <v>0</v>
      </c>
      <c r="AI13" s="31"/>
      <c r="AJ13" s="31"/>
      <c r="AK13" s="37">
        <f>O13</f>
        <v>0.1</v>
      </c>
      <c r="AL13" s="42"/>
      <c r="AM13" s="43">
        <f>IF(AL13/AK13&gt;100%,100%,AL13/AK13)</f>
        <v>0</v>
      </c>
      <c r="AN13" s="31"/>
      <c r="AO13" s="31"/>
      <c r="AP13" s="37">
        <f>P13</f>
        <v>0.1</v>
      </c>
      <c r="AQ13" s="90">
        <v>0.01</v>
      </c>
      <c r="AR13" s="85">
        <v>0.05</v>
      </c>
      <c r="AS13" s="86" t="s">
        <v>65</v>
      </c>
    </row>
    <row r="14" spans="1:45" s="44" customFormat="1" ht="105" x14ac:dyDescent="0.25">
      <c r="A14" s="33">
        <v>4</v>
      </c>
      <c r="B14" s="33" t="s">
        <v>50</v>
      </c>
      <c r="C14" s="33" t="s">
        <v>51</v>
      </c>
      <c r="D14" s="33" t="s">
        <v>66</v>
      </c>
      <c r="E14" s="34">
        <f t="shared" si="0"/>
        <v>4.4444444444444481E-2</v>
      </c>
      <c r="F14" s="33" t="s">
        <v>53</v>
      </c>
      <c r="G14" s="33" t="s">
        <v>67</v>
      </c>
      <c r="H14" s="33" t="s">
        <v>68</v>
      </c>
      <c r="I14" s="33" t="s">
        <v>69</v>
      </c>
      <c r="J14" s="33" t="s">
        <v>70</v>
      </c>
      <c r="K14" s="33" t="s">
        <v>57</v>
      </c>
      <c r="L14" s="36">
        <v>0</v>
      </c>
      <c r="M14" s="36">
        <v>0</v>
      </c>
      <c r="N14" s="36">
        <v>0</v>
      </c>
      <c r="O14" s="36">
        <v>0.15</v>
      </c>
      <c r="P14" s="36">
        <v>0.15</v>
      </c>
      <c r="Q14" s="33" t="s">
        <v>58</v>
      </c>
      <c r="R14" s="33" t="s">
        <v>71</v>
      </c>
      <c r="S14" s="33" t="s">
        <v>72</v>
      </c>
      <c r="T14" s="33" t="s">
        <v>61</v>
      </c>
      <c r="U14" s="33" t="s">
        <v>73</v>
      </c>
      <c r="V14" s="37" t="s">
        <v>63</v>
      </c>
      <c r="W14" s="37" t="s">
        <v>63</v>
      </c>
      <c r="X14" s="37" t="s">
        <v>63</v>
      </c>
      <c r="Y14" s="38" t="s">
        <v>64</v>
      </c>
      <c r="Z14" s="38" t="s">
        <v>63</v>
      </c>
      <c r="AA14" s="37">
        <f t="shared" ref="AA14:AA36" si="1">M14</f>
        <v>0</v>
      </c>
      <c r="AB14" s="42">
        <v>0</v>
      </c>
      <c r="AC14" s="43" t="e">
        <f>IF(AB14/AA14&gt;100%,100%,AB14/AA14)</f>
        <v>#DIV/0!</v>
      </c>
      <c r="AD14" s="45" t="s">
        <v>74</v>
      </c>
      <c r="AE14" s="41" t="s">
        <v>74</v>
      </c>
      <c r="AF14" s="37">
        <f t="shared" ref="AF14:AF36" si="2">N14</f>
        <v>0</v>
      </c>
      <c r="AG14" s="42">
        <v>0</v>
      </c>
      <c r="AH14" s="43" t="e">
        <f>IF(AG14/AF14&gt;100%,100%,AG14/AF14)</f>
        <v>#DIV/0!</v>
      </c>
      <c r="AI14" s="31"/>
      <c r="AJ14" s="31"/>
      <c r="AK14" s="37">
        <f t="shared" ref="AK14:AK36" si="3">O14</f>
        <v>0.15</v>
      </c>
      <c r="AL14" s="42">
        <v>0</v>
      </c>
      <c r="AM14" s="43">
        <f>IF(AL14/AK14&gt;100%,100%,AL14/AK14)</f>
        <v>0</v>
      </c>
      <c r="AN14" s="31"/>
      <c r="AO14" s="31"/>
      <c r="AP14" s="37">
        <f t="shared" ref="AP14:AP36" si="4">P14</f>
        <v>0.15</v>
      </c>
      <c r="AQ14" s="91">
        <v>0</v>
      </c>
      <c r="AR14" s="88">
        <v>0</v>
      </c>
      <c r="AS14" s="89" t="s">
        <v>75</v>
      </c>
    </row>
    <row r="15" spans="1:45" s="44" customFormat="1" ht="210" x14ac:dyDescent="0.25">
      <c r="A15" s="33">
        <v>4</v>
      </c>
      <c r="B15" s="33" t="s">
        <v>50</v>
      </c>
      <c r="C15" s="33" t="s">
        <v>51</v>
      </c>
      <c r="D15" s="33" t="s">
        <v>76</v>
      </c>
      <c r="E15" s="34">
        <f t="shared" si="0"/>
        <v>4.4444444444444481E-2</v>
      </c>
      <c r="F15" s="33" t="s">
        <v>77</v>
      </c>
      <c r="G15" s="33" t="s">
        <v>78</v>
      </c>
      <c r="H15" s="33" t="s">
        <v>79</v>
      </c>
      <c r="I15" s="33" t="s">
        <v>69</v>
      </c>
      <c r="J15" s="33" t="s">
        <v>56</v>
      </c>
      <c r="K15" s="33" t="s">
        <v>57</v>
      </c>
      <c r="L15" s="36">
        <v>0.05</v>
      </c>
      <c r="M15" s="36">
        <v>0.4</v>
      </c>
      <c r="N15" s="36">
        <v>0.8</v>
      </c>
      <c r="O15" s="36">
        <v>1</v>
      </c>
      <c r="P15" s="36">
        <v>1</v>
      </c>
      <c r="Q15" s="33" t="s">
        <v>58</v>
      </c>
      <c r="R15" s="33" t="s">
        <v>80</v>
      </c>
      <c r="S15" s="33" t="s">
        <v>81</v>
      </c>
      <c r="T15" s="33" t="s">
        <v>61</v>
      </c>
      <c r="U15" s="33" t="s">
        <v>82</v>
      </c>
      <c r="V15" s="37">
        <f t="shared" ref="V15:V30" si="5">L15</f>
        <v>0.05</v>
      </c>
      <c r="W15" s="46">
        <v>0.05</v>
      </c>
      <c r="X15" s="46">
        <v>1</v>
      </c>
      <c r="Y15" s="47" t="s">
        <v>83</v>
      </c>
      <c r="Z15" s="47" t="s">
        <v>80</v>
      </c>
      <c r="AA15" s="37">
        <f t="shared" si="1"/>
        <v>0.4</v>
      </c>
      <c r="AB15" s="48">
        <v>0.13</v>
      </c>
      <c r="AC15" s="40">
        <f>AB15/AA15</f>
        <v>0.32500000000000001</v>
      </c>
      <c r="AD15" s="41" t="s">
        <v>84</v>
      </c>
      <c r="AE15" s="41" t="s">
        <v>85</v>
      </c>
      <c r="AF15" s="37">
        <f t="shared" si="2"/>
        <v>0.8</v>
      </c>
      <c r="AG15" s="42"/>
      <c r="AH15" s="43">
        <f t="shared" ref="AH15:AH29" si="6">IF(AG15/AF15&gt;100%,100%,AG15/AF15)</f>
        <v>0</v>
      </c>
      <c r="AI15" s="31"/>
      <c r="AJ15" s="31"/>
      <c r="AK15" s="37">
        <f t="shared" si="3"/>
        <v>1</v>
      </c>
      <c r="AL15" s="42"/>
      <c r="AM15" s="43">
        <f t="shared" ref="AM15:AM29" si="7">IF(AL15/AK15&gt;100%,100%,AL15/AK15)</f>
        <v>0</v>
      </c>
      <c r="AN15" s="31"/>
      <c r="AO15" s="31"/>
      <c r="AP15" s="37">
        <f t="shared" si="4"/>
        <v>1</v>
      </c>
      <c r="AQ15" s="91">
        <v>0.13</v>
      </c>
      <c r="AR15" s="88">
        <v>0.128</v>
      </c>
      <c r="AS15" s="89" t="s">
        <v>84</v>
      </c>
    </row>
    <row r="16" spans="1:45" s="44" customFormat="1" ht="409.5" x14ac:dyDescent="0.25">
      <c r="A16" s="33">
        <v>4</v>
      </c>
      <c r="B16" s="33" t="s">
        <v>50</v>
      </c>
      <c r="C16" s="33" t="s">
        <v>86</v>
      </c>
      <c r="D16" s="33" t="s">
        <v>87</v>
      </c>
      <c r="E16" s="34">
        <f t="shared" si="0"/>
        <v>4.4444444444444481E-2</v>
      </c>
      <c r="F16" s="33" t="s">
        <v>53</v>
      </c>
      <c r="G16" s="33" t="s">
        <v>88</v>
      </c>
      <c r="H16" s="33" t="s">
        <v>89</v>
      </c>
      <c r="I16" s="36">
        <v>0.5</v>
      </c>
      <c r="J16" s="33" t="s">
        <v>56</v>
      </c>
      <c r="K16" s="33" t="s">
        <v>57</v>
      </c>
      <c r="L16" s="36">
        <v>0.15</v>
      </c>
      <c r="M16" s="36">
        <v>0.3</v>
      </c>
      <c r="N16" s="49">
        <v>0.45</v>
      </c>
      <c r="O16" s="49">
        <v>0.6</v>
      </c>
      <c r="P16" s="36">
        <v>0.6</v>
      </c>
      <c r="Q16" s="33" t="s">
        <v>90</v>
      </c>
      <c r="R16" s="33" t="s">
        <v>91</v>
      </c>
      <c r="S16" s="33" t="s">
        <v>92</v>
      </c>
      <c r="T16" s="33" t="s">
        <v>61</v>
      </c>
      <c r="U16" s="33" t="s">
        <v>93</v>
      </c>
      <c r="V16" s="37">
        <f t="shared" si="5"/>
        <v>0.15</v>
      </c>
      <c r="W16" s="50">
        <v>0.10979999999999999</v>
      </c>
      <c r="X16" s="46">
        <v>0.73</v>
      </c>
      <c r="Y16" s="47" t="s">
        <v>94</v>
      </c>
      <c r="Z16" s="47" t="s">
        <v>95</v>
      </c>
      <c r="AA16" s="37">
        <f t="shared" si="1"/>
        <v>0.3</v>
      </c>
      <c r="AB16" s="51">
        <v>0.33</v>
      </c>
      <c r="AC16" s="52">
        <v>1</v>
      </c>
      <c r="AD16" s="53" t="s">
        <v>96</v>
      </c>
      <c r="AE16" s="53" t="s">
        <v>97</v>
      </c>
      <c r="AF16" s="37">
        <f t="shared" si="2"/>
        <v>0.45</v>
      </c>
      <c r="AG16" s="42"/>
      <c r="AH16" s="43">
        <f t="shared" si="6"/>
        <v>0</v>
      </c>
      <c r="AI16" s="31"/>
      <c r="AJ16" s="31"/>
      <c r="AK16" s="37">
        <f t="shared" si="3"/>
        <v>0.6</v>
      </c>
      <c r="AL16" s="42"/>
      <c r="AM16" s="43">
        <f t="shared" si="7"/>
        <v>0</v>
      </c>
      <c r="AN16" s="31"/>
      <c r="AO16" s="31"/>
      <c r="AP16" s="37">
        <f t="shared" si="4"/>
        <v>0.6</v>
      </c>
      <c r="AQ16" s="91">
        <v>0.33</v>
      </c>
      <c r="AR16" s="88">
        <v>0.54869999999999997</v>
      </c>
      <c r="AS16" s="89" t="s">
        <v>96</v>
      </c>
    </row>
    <row r="17" spans="1:45" s="44" customFormat="1" ht="409.5" x14ac:dyDescent="0.25">
      <c r="A17" s="33">
        <v>4</v>
      </c>
      <c r="B17" s="33" t="s">
        <v>50</v>
      </c>
      <c r="C17" s="33" t="s">
        <v>86</v>
      </c>
      <c r="D17" s="33" t="s">
        <v>98</v>
      </c>
      <c r="E17" s="34">
        <f t="shared" si="0"/>
        <v>4.4444444444444481E-2</v>
      </c>
      <c r="F17" s="33" t="s">
        <v>53</v>
      </c>
      <c r="G17" s="33" t="s">
        <v>99</v>
      </c>
      <c r="H17" s="33" t="s">
        <v>100</v>
      </c>
      <c r="I17" s="36">
        <v>0.6</v>
      </c>
      <c r="J17" s="33" t="s">
        <v>56</v>
      </c>
      <c r="K17" s="33" t="s">
        <v>57</v>
      </c>
      <c r="L17" s="36">
        <v>0.15</v>
      </c>
      <c r="M17" s="36">
        <v>0.3</v>
      </c>
      <c r="N17" s="49">
        <v>0.45</v>
      </c>
      <c r="O17" s="49">
        <v>0.6</v>
      </c>
      <c r="P17" s="36">
        <v>0.6</v>
      </c>
      <c r="Q17" s="33" t="s">
        <v>90</v>
      </c>
      <c r="R17" s="33" t="s">
        <v>91</v>
      </c>
      <c r="S17" s="33" t="s">
        <v>92</v>
      </c>
      <c r="T17" s="33" t="s">
        <v>61</v>
      </c>
      <c r="U17" s="33" t="s">
        <v>93</v>
      </c>
      <c r="V17" s="37">
        <f t="shared" si="5"/>
        <v>0.15</v>
      </c>
      <c r="W17" s="50">
        <v>0.1842</v>
      </c>
      <c r="X17" s="46">
        <v>1</v>
      </c>
      <c r="Y17" s="47" t="s">
        <v>101</v>
      </c>
      <c r="Z17" s="47" t="s">
        <v>95</v>
      </c>
      <c r="AA17" s="37">
        <f t="shared" si="1"/>
        <v>0.3</v>
      </c>
      <c r="AB17" s="51">
        <v>0.47</v>
      </c>
      <c r="AC17" s="52">
        <v>1</v>
      </c>
      <c r="AD17" s="53" t="s">
        <v>102</v>
      </c>
      <c r="AE17" s="53" t="s">
        <v>97</v>
      </c>
      <c r="AF17" s="37">
        <f t="shared" si="2"/>
        <v>0.45</v>
      </c>
      <c r="AG17" s="42"/>
      <c r="AH17" s="43">
        <f t="shared" si="6"/>
        <v>0</v>
      </c>
      <c r="AI17" s="31"/>
      <c r="AJ17" s="31"/>
      <c r="AK17" s="37">
        <f t="shared" si="3"/>
        <v>0.6</v>
      </c>
      <c r="AL17" s="42"/>
      <c r="AM17" s="43">
        <f t="shared" si="7"/>
        <v>0</v>
      </c>
      <c r="AN17" s="31"/>
      <c r="AO17" s="31"/>
      <c r="AP17" s="37">
        <f t="shared" si="4"/>
        <v>0.6</v>
      </c>
      <c r="AQ17" s="91">
        <v>0.47</v>
      </c>
      <c r="AR17" s="88">
        <v>0.77829999999999999</v>
      </c>
      <c r="AS17" s="89" t="s">
        <v>103</v>
      </c>
    </row>
    <row r="18" spans="1:45" s="44" customFormat="1" ht="409.5" x14ac:dyDescent="0.25">
      <c r="A18" s="33">
        <v>4</v>
      </c>
      <c r="B18" s="33" t="s">
        <v>50</v>
      </c>
      <c r="C18" s="33" t="s">
        <v>86</v>
      </c>
      <c r="D18" s="33" t="s">
        <v>104</v>
      </c>
      <c r="E18" s="34">
        <f t="shared" si="0"/>
        <v>4.4444444444444481E-2</v>
      </c>
      <c r="F18" s="33" t="s">
        <v>77</v>
      </c>
      <c r="G18" s="33" t="s">
        <v>105</v>
      </c>
      <c r="H18" s="33" t="s">
        <v>106</v>
      </c>
      <c r="I18" s="33"/>
      <c r="J18" s="33" t="s">
        <v>56</v>
      </c>
      <c r="K18" s="33" t="s">
        <v>57</v>
      </c>
      <c r="L18" s="36">
        <v>0.1</v>
      </c>
      <c r="M18" s="36">
        <v>0.25</v>
      </c>
      <c r="N18" s="36">
        <v>0.65</v>
      </c>
      <c r="O18" s="36">
        <v>0.95</v>
      </c>
      <c r="P18" s="36">
        <v>0.95</v>
      </c>
      <c r="Q18" s="33" t="s">
        <v>90</v>
      </c>
      <c r="R18" s="33" t="s">
        <v>91</v>
      </c>
      <c r="S18" s="33" t="s">
        <v>92</v>
      </c>
      <c r="T18" s="33" t="s">
        <v>61</v>
      </c>
      <c r="U18" s="33" t="s">
        <v>107</v>
      </c>
      <c r="V18" s="37">
        <f t="shared" si="5"/>
        <v>0.1</v>
      </c>
      <c r="W18" s="46">
        <v>0.24</v>
      </c>
      <c r="X18" s="46">
        <v>1</v>
      </c>
      <c r="Y18" s="47" t="s">
        <v>108</v>
      </c>
      <c r="Z18" s="47" t="s">
        <v>109</v>
      </c>
      <c r="AA18" s="37">
        <f t="shared" si="1"/>
        <v>0.25</v>
      </c>
      <c r="AB18" s="51">
        <v>0.39</v>
      </c>
      <c r="AC18" s="52">
        <v>1</v>
      </c>
      <c r="AD18" s="53" t="s">
        <v>110</v>
      </c>
      <c r="AE18" s="53" t="s">
        <v>111</v>
      </c>
      <c r="AF18" s="37">
        <f t="shared" si="2"/>
        <v>0.65</v>
      </c>
      <c r="AG18" s="42"/>
      <c r="AH18" s="43">
        <f t="shared" si="6"/>
        <v>0</v>
      </c>
      <c r="AI18" s="31"/>
      <c r="AJ18" s="31"/>
      <c r="AK18" s="37">
        <f t="shared" si="3"/>
        <v>0.95</v>
      </c>
      <c r="AL18" s="42"/>
      <c r="AM18" s="43">
        <f t="shared" si="7"/>
        <v>0</v>
      </c>
      <c r="AN18" s="31"/>
      <c r="AO18" s="31"/>
      <c r="AP18" s="37">
        <f t="shared" si="4"/>
        <v>0.95</v>
      </c>
      <c r="AQ18" s="91">
        <v>0.39</v>
      </c>
      <c r="AR18" s="88">
        <v>0.41399999999999998</v>
      </c>
      <c r="AS18" s="89" t="s">
        <v>112</v>
      </c>
    </row>
    <row r="19" spans="1:45" s="44" customFormat="1" ht="409.5" x14ac:dyDescent="0.25">
      <c r="A19" s="33">
        <v>4</v>
      </c>
      <c r="B19" s="33" t="s">
        <v>50</v>
      </c>
      <c r="C19" s="33" t="s">
        <v>86</v>
      </c>
      <c r="D19" s="33" t="s">
        <v>113</v>
      </c>
      <c r="E19" s="34">
        <f t="shared" si="0"/>
        <v>4.4444444444444481E-2</v>
      </c>
      <c r="F19" s="33" t="s">
        <v>53</v>
      </c>
      <c r="G19" s="33" t="s">
        <v>114</v>
      </c>
      <c r="H19" s="33" t="s">
        <v>115</v>
      </c>
      <c r="I19" s="33"/>
      <c r="J19" s="33" t="s">
        <v>56</v>
      </c>
      <c r="K19" s="33" t="s">
        <v>57</v>
      </c>
      <c r="L19" s="36">
        <v>0.02</v>
      </c>
      <c r="M19" s="36">
        <v>0.1</v>
      </c>
      <c r="N19" s="36">
        <v>0.2</v>
      </c>
      <c r="O19" s="36">
        <v>0.4</v>
      </c>
      <c r="P19" s="36">
        <v>0.4</v>
      </c>
      <c r="Q19" s="33" t="s">
        <v>90</v>
      </c>
      <c r="R19" s="33" t="s">
        <v>91</v>
      </c>
      <c r="S19" s="33" t="s">
        <v>92</v>
      </c>
      <c r="T19" s="33" t="s">
        <v>61</v>
      </c>
      <c r="U19" s="33" t="s">
        <v>107</v>
      </c>
      <c r="V19" s="37">
        <f t="shared" si="5"/>
        <v>0.02</v>
      </c>
      <c r="W19" s="46">
        <v>0.1</v>
      </c>
      <c r="X19" s="46">
        <v>1</v>
      </c>
      <c r="Y19" s="47" t="s">
        <v>116</v>
      </c>
      <c r="Z19" s="47" t="s">
        <v>117</v>
      </c>
      <c r="AA19" s="37">
        <f t="shared" si="1"/>
        <v>0.1</v>
      </c>
      <c r="AB19" s="51">
        <v>0.21</v>
      </c>
      <c r="AC19" s="52">
        <v>1</v>
      </c>
      <c r="AD19" s="53" t="s">
        <v>118</v>
      </c>
      <c r="AE19" s="53" t="s">
        <v>119</v>
      </c>
      <c r="AF19" s="37">
        <f t="shared" si="2"/>
        <v>0.2</v>
      </c>
      <c r="AG19" s="42"/>
      <c r="AH19" s="43">
        <f t="shared" si="6"/>
        <v>0</v>
      </c>
      <c r="AI19" s="31"/>
      <c r="AJ19" s="31"/>
      <c r="AK19" s="37">
        <f t="shared" si="3"/>
        <v>0.4</v>
      </c>
      <c r="AL19" s="42"/>
      <c r="AM19" s="43">
        <f t="shared" si="7"/>
        <v>0</v>
      </c>
      <c r="AN19" s="31"/>
      <c r="AO19" s="31"/>
      <c r="AP19" s="37">
        <f t="shared" si="4"/>
        <v>0.4</v>
      </c>
      <c r="AQ19" s="91">
        <v>0.21</v>
      </c>
      <c r="AR19" s="88">
        <v>0.51749999999999996</v>
      </c>
      <c r="AS19" s="89" t="s">
        <v>120</v>
      </c>
    </row>
    <row r="20" spans="1:45" s="44" customFormat="1" ht="360" x14ac:dyDescent="0.25">
      <c r="A20" s="33">
        <v>4</v>
      </c>
      <c r="B20" s="33" t="s">
        <v>50</v>
      </c>
      <c r="C20" s="33" t="s">
        <v>86</v>
      </c>
      <c r="D20" s="33" t="s">
        <v>121</v>
      </c>
      <c r="E20" s="34">
        <f t="shared" si="0"/>
        <v>4.4444444444444481E-2</v>
      </c>
      <c r="F20" s="33" t="s">
        <v>77</v>
      </c>
      <c r="G20" s="33" t="s">
        <v>122</v>
      </c>
      <c r="H20" s="33" t="s">
        <v>123</v>
      </c>
      <c r="I20" s="33"/>
      <c r="J20" s="33" t="s">
        <v>70</v>
      </c>
      <c r="K20" s="33" t="s">
        <v>57</v>
      </c>
      <c r="L20" s="36">
        <v>0.95</v>
      </c>
      <c r="M20" s="36">
        <v>0.95</v>
      </c>
      <c r="N20" s="36">
        <v>0.95</v>
      </c>
      <c r="O20" s="36">
        <v>0.95</v>
      </c>
      <c r="P20" s="36">
        <v>0.95</v>
      </c>
      <c r="Q20" s="33" t="s">
        <v>90</v>
      </c>
      <c r="R20" s="33" t="s">
        <v>91</v>
      </c>
      <c r="S20" s="33" t="s">
        <v>124</v>
      </c>
      <c r="T20" s="33" t="s">
        <v>61</v>
      </c>
      <c r="U20" s="54" t="s">
        <v>125</v>
      </c>
      <c r="V20" s="37">
        <f t="shared" si="5"/>
        <v>0.95</v>
      </c>
      <c r="W20" s="50">
        <v>0.97399999999999998</v>
      </c>
      <c r="X20" s="46">
        <v>1</v>
      </c>
      <c r="Y20" s="47" t="s">
        <v>126</v>
      </c>
      <c r="Z20" s="47" t="s">
        <v>127</v>
      </c>
      <c r="AA20" s="37">
        <f t="shared" si="1"/>
        <v>0.95</v>
      </c>
      <c r="AB20" s="51">
        <v>1</v>
      </c>
      <c r="AC20" s="52">
        <v>1</v>
      </c>
      <c r="AD20" s="53" t="s">
        <v>128</v>
      </c>
      <c r="AE20" s="53" t="s">
        <v>129</v>
      </c>
      <c r="AF20" s="37">
        <f t="shared" si="2"/>
        <v>0.95</v>
      </c>
      <c r="AG20" s="42"/>
      <c r="AH20" s="43">
        <f t="shared" si="6"/>
        <v>0</v>
      </c>
      <c r="AI20" s="31"/>
      <c r="AJ20" s="31"/>
      <c r="AK20" s="37">
        <f t="shared" si="3"/>
        <v>0.95</v>
      </c>
      <c r="AL20" s="42"/>
      <c r="AM20" s="43">
        <f t="shared" si="7"/>
        <v>0</v>
      </c>
      <c r="AN20" s="31"/>
      <c r="AO20" s="31"/>
      <c r="AP20" s="37">
        <f t="shared" si="4"/>
        <v>0.95</v>
      </c>
      <c r="AQ20" s="91">
        <v>1</v>
      </c>
      <c r="AR20" s="88">
        <v>1</v>
      </c>
      <c r="AS20" s="89" t="s">
        <v>128</v>
      </c>
    </row>
    <row r="21" spans="1:45" s="44" customFormat="1" ht="100.5" customHeight="1" x14ac:dyDescent="0.25">
      <c r="A21" s="33">
        <v>4</v>
      </c>
      <c r="B21" s="33" t="s">
        <v>50</v>
      </c>
      <c r="C21" s="33" t="s">
        <v>86</v>
      </c>
      <c r="D21" s="33" t="s">
        <v>130</v>
      </c>
      <c r="E21" s="34">
        <f t="shared" si="0"/>
        <v>4.4444444444444481E-2</v>
      </c>
      <c r="F21" s="33" t="s">
        <v>53</v>
      </c>
      <c r="G21" s="33" t="s">
        <v>131</v>
      </c>
      <c r="H21" s="33" t="s">
        <v>132</v>
      </c>
      <c r="I21" s="33"/>
      <c r="J21" s="33" t="s">
        <v>70</v>
      </c>
      <c r="K21" s="33" t="s">
        <v>57</v>
      </c>
      <c r="L21" s="36">
        <v>1</v>
      </c>
      <c r="M21" s="36">
        <v>1</v>
      </c>
      <c r="N21" s="36">
        <v>1</v>
      </c>
      <c r="O21" s="36">
        <v>1</v>
      </c>
      <c r="P21" s="36">
        <v>1</v>
      </c>
      <c r="Q21" s="33" t="s">
        <v>90</v>
      </c>
      <c r="R21" s="54" t="s">
        <v>91</v>
      </c>
      <c r="S21" s="54" t="s">
        <v>133</v>
      </c>
      <c r="T21" s="54" t="s">
        <v>61</v>
      </c>
      <c r="U21" s="54" t="s">
        <v>134</v>
      </c>
      <c r="V21" s="37">
        <f t="shared" si="5"/>
        <v>1</v>
      </c>
      <c r="W21" s="50">
        <v>0.80300000000000005</v>
      </c>
      <c r="X21" s="50">
        <f>W21/V21</f>
        <v>0.80300000000000005</v>
      </c>
      <c r="Y21" s="47" t="s">
        <v>135</v>
      </c>
      <c r="Z21" s="47" t="s">
        <v>127</v>
      </c>
      <c r="AA21" s="37">
        <f t="shared" si="1"/>
        <v>1</v>
      </c>
      <c r="AB21" s="51">
        <v>1</v>
      </c>
      <c r="AC21" s="52">
        <v>0.99619999999999997</v>
      </c>
      <c r="AD21" s="53" t="s">
        <v>136</v>
      </c>
      <c r="AE21" s="53" t="s">
        <v>129</v>
      </c>
      <c r="AF21" s="37">
        <f t="shared" si="2"/>
        <v>1</v>
      </c>
      <c r="AG21" s="42"/>
      <c r="AH21" s="43">
        <f t="shared" si="6"/>
        <v>0</v>
      </c>
      <c r="AI21" s="31"/>
      <c r="AJ21" s="31"/>
      <c r="AK21" s="37">
        <f t="shared" si="3"/>
        <v>1</v>
      </c>
      <c r="AL21" s="42"/>
      <c r="AM21" s="43">
        <f t="shared" si="7"/>
        <v>0</v>
      </c>
      <c r="AN21" s="31"/>
      <c r="AO21" s="31"/>
      <c r="AP21" s="37">
        <f t="shared" si="4"/>
        <v>1</v>
      </c>
      <c r="AQ21" s="91">
        <v>1</v>
      </c>
      <c r="AR21" s="88">
        <v>0.99619999999999997</v>
      </c>
      <c r="AS21" s="89" t="s">
        <v>136</v>
      </c>
    </row>
    <row r="22" spans="1:45" s="44" customFormat="1" ht="409.5" x14ac:dyDescent="0.25">
      <c r="A22" s="33">
        <v>4</v>
      </c>
      <c r="B22" s="33" t="s">
        <v>50</v>
      </c>
      <c r="C22" s="33" t="s">
        <v>86</v>
      </c>
      <c r="D22" s="33" t="s">
        <v>137</v>
      </c>
      <c r="E22" s="34">
        <f t="shared" si="0"/>
        <v>4.4444444444444481E-2</v>
      </c>
      <c r="F22" s="33" t="s">
        <v>53</v>
      </c>
      <c r="G22" s="33" t="s">
        <v>138</v>
      </c>
      <c r="H22" s="33" t="s">
        <v>139</v>
      </c>
      <c r="I22" s="33"/>
      <c r="J22" s="33" t="s">
        <v>70</v>
      </c>
      <c r="K22" s="33" t="s">
        <v>57</v>
      </c>
      <c r="L22" s="36">
        <v>0.95</v>
      </c>
      <c r="M22" s="36">
        <v>0.95</v>
      </c>
      <c r="N22" s="36">
        <v>0.95</v>
      </c>
      <c r="O22" s="36">
        <v>0.95</v>
      </c>
      <c r="P22" s="36">
        <v>0.95</v>
      </c>
      <c r="Q22" s="33" t="s">
        <v>90</v>
      </c>
      <c r="R22" s="33" t="s">
        <v>140</v>
      </c>
      <c r="S22" s="33" t="s">
        <v>141</v>
      </c>
      <c r="T22" s="33" t="s">
        <v>61</v>
      </c>
      <c r="U22" s="54" t="s">
        <v>134</v>
      </c>
      <c r="V22" s="37">
        <f t="shared" si="5"/>
        <v>0.95</v>
      </c>
      <c r="W22" s="46">
        <v>1</v>
      </c>
      <c r="X22" s="46">
        <v>1</v>
      </c>
      <c r="Y22" s="47" t="s">
        <v>142</v>
      </c>
      <c r="Z22" s="47" t="s">
        <v>127</v>
      </c>
      <c r="AA22" s="37">
        <f t="shared" si="1"/>
        <v>0.95</v>
      </c>
      <c r="AB22" s="51">
        <v>1</v>
      </c>
      <c r="AC22" s="52">
        <v>1</v>
      </c>
      <c r="AD22" s="53" t="s">
        <v>143</v>
      </c>
      <c r="AE22" s="53" t="s">
        <v>144</v>
      </c>
      <c r="AF22" s="37">
        <f t="shared" si="2"/>
        <v>0.95</v>
      </c>
      <c r="AG22" s="42"/>
      <c r="AH22" s="43">
        <f t="shared" si="6"/>
        <v>0</v>
      </c>
      <c r="AI22" s="31"/>
      <c r="AJ22" s="31"/>
      <c r="AK22" s="37">
        <f t="shared" si="3"/>
        <v>0.95</v>
      </c>
      <c r="AL22" s="42"/>
      <c r="AM22" s="43">
        <f t="shared" si="7"/>
        <v>0</v>
      </c>
      <c r="AN22" s="31"/>
      <c r="AO22" s="31"/>
      <c r="AP22" s="37">
        <f t="shared" si="4"/>
        <v>0.95</v>
      </c>
      <c r="AQ22" s="91">
        <v>1</v>
      </c>
      <c r="AR22" s="88">
        <v>1</v>
      </c>
      <c r="AS22" s="89" t="s">
        <v>143</v>
      </c>
    </row>
    <row r="23" spans="1:45" s="44" customFormat="1" ht="409.5" x14ac:dyDescent="0.25">
      <c r="A23" s="33">
        <v>4</v>
      </c>
      <c r="B23" s="33" t="s">
        <v>50</v>
      </c>
      <c r="C23" s="33" t="s">
        <v>145</v>
      </c>
      <c r="D23" s="33" t="s">
        <v>146</v>
      </c>
      <c r="E23" s="34">
        <f t="shared" si="0"/>
        <v>4.4444444444444481E-2</v>
      </c>
      <c r="F23" s="33" t="s">
        <v>77</v>
      </c>
      <c r="G23" s="33" t="s">
        <v>147</v>
      </c>
      <c r="H23" s="33" t="s">
        <v>148</v>
      </c>
      <c r="I23" s="33"/>
      <c r="J23" s="33" t="s">
        <v>149</v>
      </c>
      <c r="K23" s="33" t="s">
        <v>150</v>
      </c>
      <c r="L23" s="55">
        <v>1920</v>
      </c>
      <c r="M23" s="55">
        <v>1920</v>
      </c>
      <c r="N23" s="55">
        <v>1920</v>
      </c>
      <c r="O23" s="55">
        <v>1920</v>
      </c>
      <c r="P23" s="56">
        <f>SUM(L23:O23)</f>
        <v>7680</v>
      </c>
      <c r="Q23" s="33" t="s">
        <v>90</v>
      </c>
      <c r="R23" s="33" t="s">
        <v>151</v>
      </c>
      <c r="S23" s="33" t="s">
        <v>152</v>
      </c>
      <c r="T23" s="33" t="s">
        <v>61</v>
      </c>
      <c r="U23" s="33" t="s">
        <v>152</v>
      </c>
      <c r="V23" s="57">
        <f t="shared" si="5"/>
        <v>1920</v>
      </c>
      <c r="W23" s="58">
        <v>3</v>
      </c>
      <c r="X23" s="50">
        <f>W23/V23</f>
        <v>1.5625000000000001E-3</v>
      </c>
      <c r="Y23" s="47" t="s">
        <v>153</v>
      </c>
      <c r="Z23" s="47" t="s">
        <v>154</v>
      </c>
      <c r="AA23" s="57">
        <f t="shared" si="1"/>
        <v>1920</v>
      </c>
      <c r="AB23" s="84">
        <v>1896</v>
      </c>
      <c r="AC23" s="85">
        <v>0.98750000000000004</v>
      </c>
      <c r="AD23" s="86" t="s">
        <v>155</v>
      </c>
      <c r="AE23" s="86" t="s">
        <v>156</v>
      </c>
      <c r="AF23" s="57">
        <f t="shared" si="2"/>
        <v>1920</v>
      </c>
      <c r="AG23" s="60"/>
      <c r="AH23" s="43">
        <f t="shared" si="6"/>
        <v>0</v>
      </c>
      <c r="AI23" s="31"/>
      <c r="AJ23" s="31"/>
      <c r="AK23" s="57">
        <f t="shared" si="3"/>
        <v>1920</v>
      </c>
      <c r="AL23" s="60"/>
      <c r="AM23" s="43">
        <f t="shared" si="7"/>
        <v>0</v>
      </c>
      <c r="AN23" s="31"/>
      <c r="AO23" s="31"/>
      <c r="AP23" s="57">
        <f t="shared" si="4"/>
        <v>7680</v>
      </c>
      <c r="AQ23" s="87">
        <v>1899</v>
      </c>
      <c r="AR23" s="88">
        <v>0.24729999999999999</v>
      </c>
      <c r="AS23" s="89" t="s">
        <v>157</v>
      </c>
    </row>
    <row r="24" spans="1:45" s="44" customFormat="1" ht="409.5" x14ac:dyDescent="0.25">
      <c r="A24" s="33">
        <v>4</v>
      </c>
      <c r="B24" s="33" t="s">
        <v>50</v>
      </c>
      <c r="C24" s="33" t="s">
        <v>145</v>
      </c>
      <c r="D24" s="33" t="s">
        <v>158</v>
      </c>
      <c r="E24" s="34">
        <f t="shared" si="0"/>
        <v>4.4444444444444481E-2</v>
      </c>
      <c r="F24" s="33" t="s">
        <v>53</v>
      </c>
      <c r="G24" s="33" t="s">
        <v>159</v>
      </c>
      <c r="H24" s="33" t="s">
        <v>160</v>
      </c>
      <c r="I24" s="33"/>
      <c r="J24" s="33" t="s">
        <v>149</v>
      </c>
      <c r="K24" s="33" t="s">
        <v>161</v>
      </c>
      <c r="L24" s="55">
        <v>720</v>
      </c>
      <c r="M24" s="55">
        <v>720</v>
      </c>
      <c r="N24" s="55">
        <v>720</v>
      </c>
      <c r="O24" s="55">
        <v>720</v>
      </c>
      <c r="P24" s="56">
        <f>SUM(L24:O24)</f>
        <v>2880</v>
      </c>
      <c r="Q24" s="33" t="s">
        <v>90</v>
      </c>
      <c r="R24" s="33" t="s">
        <v>161</v>
      </c>
      <c r="S24" s="33" t="s">
        <v>152</v>
      </c>
      <c r="T24" s="33" t="s">
        <v>61</v>
      </c>
      <c r="U24" s="33" t="s">
        <v>152</v>
      </c>
      <c r="V24" s="57">
        <f t="shared" si="5"/>
        <v>720</v>
      </c>
      <c r="W24" s="58">
        <v>1</v>
      </c>
      <c r="X24" s="46">
        <v>0</v>
      </c>
      <c r="Y24" s="47" t="s">
        <v>162</v>
      </c>
      <c r="Z24" s="47" t="s">
        <v>163</v>
      </c>
      <c r="AA24" s="57">
        <f t="shared" si="1"/>
        <v>720</v>
      </c>
      <c r="AB24" s="87">
        <v>1781</v>
      </c>
      <c r="AC24" s="88">
        <f t="shared" ref="AC24:AC30" si="8">IF(AB24/AA24&gt;100%,100%,AB24/AA24)</f>
        <v>1</v>
      </c>
      <c r="AD24" s="89" t="s">
        <v>164</v>
      </c>
      <c r="AE24" s="89" t="s">
        <v>156</v>
      </c>
      <c r="AF24" s="57">
        <f t="shared" si="2"/>
        <v>720</v>
      </c>
      <c r="AG24" s="60"/>
      <c r="AH24" s="43">
        <f t="shared" si="6"/>
        <v>0</v>
      </c>
      <c r="AI24" s="31"/>
      <c r="AJ24" s="31"/>
      <c r="AK24" s="57">
        <f t="shared" si="3"/>
        <v>720</v>
      </c>
      <c r="AL24" s="60"/>
      <c r="AM24" s="43">
        <f t="shared" si="7"/>
        <v>0</v>
      </c>
      <c r="AN24" s="31"/>
      <c r="AO24" s="31"/>
      <c r="AP24" s="57">
        <f t="shared" si="4"/>
        <v>2880</v>
      </c>
      <c r="AQ24" s="87">
        <v>1782</v>
      </c>
      <c r="AR24" s="88">
        <v>0.61880000000000002</v>
      </c>
      <c r="AS24" s="89" t="s">
        <v>165</v>
      </c>
    </row>
    <row r="25" spans="1:45" s="44" customFormat="1" ht="210" x14ac:dyDescent="0.25">
      <c r="A25" s="33">
        <v>4</v>
      </c>
      <c r="B25" s="33" t="s">
        <v>50</v>
      </c>
      <c r="C25" s="33" t="s">
        <v>145</v>
      </c>
      <c r="D25" s="33" t="s">
        <v>166</v>
      </c>
      <c r="E25" s="34">
        <f t="shared" si="0"/>
        <v>4.4444444444444481E-2</v>
      </c>
      <c r="F25" s="33" t="s">
        <v>53</v>
      </c>
      <c r="G25" s="33" t="s">
        <v>167</v>
      </c>
      <c r="H25" s="33" t="s">
        <v>168</v>
      </c>
      <c r="I25" s="33"/>
      <c r="J25" s="33" t="s">
        <v>149</v>
      </c>
      <c r="K25" s="33" t="s">
        <v>169</v>
      </c>
      <c r="L25" s="61">
        <v>27</v>
      </c>
      <c r="M25" s="61">
        <v>40</v>
      </c>
      <c r="N25" s="61">
        <v>42</v>
      </c>
      <c r="O25" s="61">
        <v>27</v>
      </c>
      <c r="P25" s="56">
        <f t="shared" ref="P25:P30" si="9">SUM(L25:O25)</f>
        <v>136</v>
      </c>
      <c r="Q25" s="33" t="s">
        <v>90</v>
      </c>
      <c r="R25" s="33" t="s">
        <v>170</v>
      </c>
      <c r="S25" s="33" t="s">
        <v>171</v>
      </c>
      <c r="T25" s="33" t="s">
        <v>61</v>
      </c>
      <c r="U25" s="33" t="s">
        <v>171</v>
      </c>
      <c r="V25" s="57">
        <f t="shared" si="5"/>
        <v>27</v>
      </c>
      <c r="W25" s="58">
        <v>3</v>
      </c>
      <c r="X25" s="46">
        <f>W25/V25</f>
        <v>0.1111111111111111</v>
      </c>
      <c r="Y25" s="47" t="s">
        <v>172</v>
      </c>
      <c r="Z25" s="47" t="s">
        <v>173</v>
      </c>
      <c r="AA25" s="57">
        <f t="shared" si="1"/>
        <v>40</v>
      </c>
      <c r="AB25" s="59">
        <v>67</v>
      </c>
      <c r="AC25" s="52">
        <f t="shared" si="8"/>
        <v>1</v>
      </c>
      <c r="AD25" s="53" t="s">
        <v>174</v>
      </c>
      <c r="AE25" s="53" t="s">
        <v>175</v>
      </c>
      <c r="AF25" s="57">
        <f t="shared" si="2"/>
        <v>42</v>
      </c>
      <c r="AG25" s="60"/>
      <c r="AH25" s="43">
        <f t="shared" si="6"/>
        <v>0</v>
      </c>
      <c r="AI25" s="31"/>
      <c r="AJ25" s="31"/>
      <c r="AK25" s="57">
        <f t="shared" si="3"/>
        <v>27</v>
      </c>
      <c r="AL25" s="60"/>
      <c r="AM25" s="43">
        <f t="shared" si="7"/>
        <v>0</v>
      </c>
      <c r="AN25" s="31"/>
      <c r="AO25" s="31"/>
      <c r="AP25" s="57">
        <f t="shared" si="4"/>
        <v>136</v>
      </c>
      <c r="AQ25" s="87">
        <v>70</v>
      </c>
      <c r="AR25" s="88">
        <v>0.51470000000000005</v>
      </c>
      <c r="AS25" s="89" t="s">
        <v>176</v>
      </c>
    </row>
    <row r="26" spans="1:45" s="44" customFormat="1" ht="210" x14ac:dyDescent="0.25">
      <c r="A26" s="33">
        <v>4</v>
      </c>
      <c r="B26" s="33" t="s">
        <v>50</v>
      </c>
      <c r="C26" s="33" t="s">
        <v>145</v>
      </c>
      <c r="D26" s="33" t="s">
        <v>177</v>
      </c>
      <c r="E26" s="34">
        <f t="shared" si="0"/>
        <v>4.4444444444444481E-2</v>
      </c>
      <c r="F26" s="33" t="s">
        <v>77</v>
      </c>
      <c r="G26" s="33" t="s">
        <v>178</v>
      </c>
      <c r="H26" s="33" t="s">
        <v>179</v>
      </c>
      <c r="I26" s="33"/>
      <c r="J26" s="33" t="s">
        <v>149</v>
      </c>
      <c r="K26" s="33" t="s">
        <v>170</v>
      </c>
      <c r="L26" s="61">
        <v>57</v>
      </c>
      <c r="M26" s="61">
        <v>88</v>
      </c>
      <c r="N26" s="61">
        <v>89</v>
      </c>
      <c r="O26" s="61">
        <v>57</v>
      </c>
      <c r="P26" s="56">
        <f t="shared" si="9"/>
        <v>291</v>
      </c>
      <c r="Q26" s="33" t="s">
        <v>90</v>
      </c>
      <c r="R26" s="33" t="s">
        <v>170</v>
      </c>
      <c r="S26" s="33" t="s">
        <v>171</v>
      </c>
      <c r="T26" s="33" t="s">
        <v>61</v>
      </c>
      <c r="U26" s="33" t="s">
        <v>171</v>
      </c>
      <c r="V26" s="57">
        <f t="shared" si="5"/>
        <v>57</v>
      </c>
      <c r="W26" s="58">
        <v>4</v>
      </c>
      <c r="X26" s="46">
        <f>W26/V26</f>
        <v>7.0175438596491224E-2</v>
      </c>
      <c r="Y26" s="47" t="s">
        <v>180</v>
      </c>
      <c r="Z26" s="47" t="s">
        <v>171</v>
      </c>
      <c r="AA26" s="57">
        <f t="shared" si="1"/>
        <v>88</v>
      </c>
      <c r="AB26" s="59">
        <v>150</v>
      </c>
      <c r="AC26" s="52">
        <f t="shared" si="8"/>
        <v>1</v>
      </c>
      <c r="AD26" s="53" t="s">
        <v>181</v>
      </c>
      <c r="AE26" s="53" t="s">
        <v>175</v>
      </c>
      <c r="AF26" s="57">
        <f t="shared" si="2"/>
        <v>89</v>
      </c>
      <c r="AG26" s="60"/>
      <c r="AH26" s="43">
        <f t="shared" si="6"/>
        <v>0</v>
      </c>
      <c r="AI26" s="31"/>
      <c r="AJ26" s="31"/>
      <c r="AK26" s="57">
        <f t="shared" si="3"/>
        <v>57</v>
      </c>
      <c r="AL26" s="60"/>
      <c r="AM26" s="43">
        <f t="shared" si="7"/>
        <v>0</v>
      </c>
      <c r="AN26" s="31"/>
      <c r="AO26" s="31"/>
      <c r="AP26" s="57">
        <f t="shared" si="4"/>
        <v>291</v>
      </c>
      <c r="AQ26" s="87">
        <v>154</v>
      </c>
      <c r="AR26" s="88">
        <v>0.5292</v>
      </c>
      <c r="AS26" s="89" t="s">
        <v>182</v>
      </c>
    </row>
    <row r="27" spans="1:45" s="44" customFormat="1" ht="225" x14ac:dyDescent="0.25">
      <c r="A27" s="33">
        <v>4</v>
      </c>
      <c r="B27" s="33" t="s">
        <v>50</v>
      </c>
      <c r="C27" s="33" t="s">
        <v>145</v>
      </c>
      <c r="D27" s="33" t="s">
        <v>183</v>
      </c>
      <c r="E27" s="34">
        <f t="shared" si="0"/>
        <v>4.4444444444444481E-2</v>
      </c>
      <c r="F27" s="33" t="s">
        <v>77</v>
      </c>
      <c r="G27" s="33" t="s">
        <v>184</v>
      </c>
      <c r="H27" s="33" t="s">
        <v>185</v>
      </c>
      <c r="I27" s="33"/>
      <c r="J27" s="33" t="s">
        <v>149</v>
      </c>
      <c r="K27" s="33" t="s">
        <v>186</v>
      </c>
      <c r="L27" s="61">
        <v>40</v>
      </c>
      <c r="M27" s="61">
        <v>24</v>
      </c>
      <c r="N27" s="61">
        <v>24</v>
      </c>
      <c r="O27" s="61">
        <v>24</v>
      </c>
      <c r="P27" s="56">
        <f t="shared" si="9"/>
        <v>112</v>
      </c>
      <c r="Q27" s="33" t="s">
        <v>90</v>
      </c>
      <c r="R27" s="33" t="s">
        <v>187</v>
      </c>
      <c r="S27" s="33" t="s">
        <v>188</v>
      </c>
      <c r="T27" s="33" t="s">
        <v>61</v>
      </c>
      <c r="U27" s="33" t="s">
        <v>187</v>
      </c>
      <c r="V27" s="57">
        <f t="shared" si="5"/>
        <v>40</v>
      </c>
      <c r="W27" s="58">
        <v>47</v>
      </c>
      <c r="X27" s="46">
        <v>1</v>
      </c>
      <c r="Y27" s="47" t="s">
        <v>189</v>
      </c>
      <c r="Z27" s="47" t="s">
        <v>190</v>
      </c>
      <c r="AA27" s="57">
        <f t="shared" si="1"/>
        <v>24</v>
      </c>
      <c r="AB27" s="59">
        <v>27</v>
      </c>
      <c r="AC27" s="52">
        <f t="shared" si="8"/>
        <v>1</v>
      </c>
      <c r="AD27" s="53" t="s">
        <v>191</v>
      </c>
      <c r="AE27" s="53" t="s">
        <v>192</v>
      </c>
      <c r="AF27" s="57">
        <f t="shared" si="2"/>
        <v>24</v>
      </c>
      <c r="AG27" s="60"/>
      <c r="AH27" s="43">
        <f t="shared" si="6"/>
        <v>0</v>
      </c>
      <c r="AI27" s="31"/>
      <c r="AJ27" s="31"/>
      <c r="AK27" s="57">
        <f t="shared" si="3"/>
        <v>24</v>
      </c>
      <c r="AL27" s="60"/>
      <c r="AM27" s="43">
        <f t="shared" si="7"/>
        <v>0</v>
      </c>
      <c r="AN27" s="31"/>
      <c r="AO27" s="31"/>
      <c r="AP27" s="57">
        <f t="shared" si="4"/>
        <v>112</v>
      </c>
      <c r="AQ27" s="87">
        <v>74</v>
      </c>
      <c r="AR27" s="88">
        <v>0.66069999999999995</v>
      </c>
      <c r="AS27" s="89" t="s">
        <v>193</v>
      </c>
    </row>
    <row r="28" spans="1:45" s="44" customFormat="1" ht="240" x14ac:dyDescent="0.25">
      <c r="A28" s="33">
        <v>4</v>
      </c>
      <c r="B28" s="33" t="s">
        <v>50</v>
      </c>
      <c r="C28" s="33" t="s">
        <v>145</v>
      </c>
      <c r="D28" s="33" t="s">
        <v>194</v>
      </c>
      <c r="E28" s="34">
        <f t="shared" si="0"/>
        <v>4.4444444444444481E-2</v>
      </c>
      <c r="F28" s="33" t="s">
        <v>77</v>
      </c>
      <c r="G28" s="33" t="s">
        <v>195</v>
      </c>
      <c r="H28" s="33" t="s">
        <v>196</v>
      </c>
      <c r="I28" s="33"/>
      <c r="J28" s="33" t="s">
        <v>149</v>
      </c>
      <c r="K28" s="33" t="s">
        <v>186</v>
      </c>
      <c r="L28" s="61">
        <v>26</v>
      </c>
      <c r="M28" s="61">
        <v>36</v>
      </c>
      <c r="N28" s="61">
        <v>36</v>
      </c>
      <c r="O28" s="61">
        <v>32</v>
      </c>
      <c r="P28" s="56">
        <f t="shared" si="9"/>
        <v>130</v>
      </c>
      <c r="Q28" s="33" t="s">
        <v>90</v>
      </c>
      <c r="R28" s="33" t="s">
        <v>187</v>
      </c>
      <c r="S28" s="33" t="s">
        <v>188</v>
      </c>
      <c r="T28" s="33" t="s">
        <v>61</v>
      </c>
      <c r="U28" s="33" t="s">
        <v>187</v>
      </c>
      <c r="V28" s="57">
        <f t="shared" si="5"/>
        <v>26</v>
      </c>
      <c r="W28" s="58">
        <v>33</v>
      </c>
      <c r="X28" s="46">
        <v>1</v>
      </c>
      <c r="Y28" s="47" t="s">
        <v>197</v>
      </c>
      <c r="Z28" s="47" t="s">
        <v>190</v>
      </c>
      <c r="AA28" s="57">
        <f t="shared" si="1"/>
        <v>36</v>
      </c>
      <c r="AB28" s="59">
        <v>42</v>
      </c>
      <c r="AC28" s="52">
        <f t="shared" si="8"/>
        <v>1</v>
      </c>
      <c r="AD28" s="53" t="s">
        <v>198</v>
      </c>
      <c r="AE28" s="53" t="s">
        <v>192</v>
      </c>
      <c r="AF28" s="57">
        <f t="shared" si="2"/>
        <v>36</v>
      </c>
      <c r="AG28" s="60"/>
      <c r="AH28" s="43">
        <f t="shared" si="6"/>
        <v>0</v>
      </c>
      <c r="AI28" s="31"/>
      <c r="AJ28" s="31"/>
      <c r="AK28" s="57">
        <f t="shared" si="3"/>
        <v>32</v>
      </c>
      <c r="AL28" s="60"/>
      <c r="AM28" s="43">
        <f t="shared" si="7"/>
        <v>0</v>
      </c>
      <c r="AN28" s="31"/>
      <c r="AO28" s="31"/>
      <c r="AP28" s="57">
        <f t="shared" si="4"/>
        <v>130</v>
      </c>
      <c r="AQ28" s="87">
        <v>75</v>
      </c>
      <c r="AR28" s="88">
        <v>0.57689999999999997</v>
      </c>
      <c r="AS28" s="89" t="s">
        <v>199</v>
      </c>
    </row>
    <row r="29" spans="1:45" s="44" customFormat="1" ht="285" x14ac:dyDescent="0.25">
      <c r="A29" s="33">
        <v>4</v>
      </c>
      <c r="B29" s="33" t="s">
        <v>50</v>
      </c>
      <c r="C29" s="33" t="s">
        <v>145</v>
      </c>
      <c r="D29" s="33" t="s">
        <v>200</v>
      </c>
      <c r="E29" s="34">
        <f t="shared" si="0"/>
        <v>4.4444444444444481E-2</v>
      </c>
      <c r="F29" s="33" t="s">
        <v>77</v>
      </c>
      <c r="G29" s="33" t="s">
        <v>201</v>
      </c>
      <c r="H29" s="33" t="s">
        <v>202</v>
      </c>
      <c r="I29" s="33"/>
      <c r="J29" s="33" t="s">
        <v>149</v>
      </c>
      <c r="K29" s="33" t="s">
        <v>186</v>
      </c>
      <c r="L29" s="61">
        <v>8</v>
      </c>
      <c r="M29" s="61">
        <v>9</v>
      </c>
      <c r="N29" s="61">
        <v>9</v>
      </c>
      <c r="O29" s="61">
        <v>8</v>
      </c>
      <c r="P29" s="56">
        <f t="shared" si="9"/>
        <v>34</v>
      </c>
      <c r="Q29" s="33" t="s">
        <v>90</v>
      </c>
      <c r="R29" s="33" t="s">
        <v>187</v>
      </c>
      <c r="S29" s="33" t="s">
        <v>188</v>
      </c>
      <c r="T29" s="33" t="s">
        <v>61</v>
      </c>
      <c r="U29" s="33" t="s">
        <v>187</v>
      </c>
      <c r="V29" s="57">
        <f t="shared" si="5"/>
        <v>8</v>
      </c>
      <c r="W29" s="58">
        <v>8</v>
      </c>
      <c r="X29" s="46">
        <v>1</v>
      </c>
      <c r="Y29" s="47" t="s">
        <v>203</v>
      </c>
      <c r="Z29" s="47" t="s">
        <v>204</v>
      </c>
      <c r="AA29" s="57">
        <f t="shared" si="1"/>
        <v>9</v>
      </c>
      <c r="AB29" s="59">
        <v>9</v>
      </c>
      <c r="AC29" s="52">
        <f t="shared" si="8"/>
        <v>1</v>
      </c>
      <c r="AD29" s="53" t="s">
        <v>205</v>
      </c>
      <c r="AE29" s="53" t="s">
        <v>204</v>
      </c>
      <c r="AF29" s="57">
        <f t="shared" si="2"/>
        <v>9</v>
      </c>
      <c r="AG29" s="60"/>
      <c r="AH29" s="43">
        <f t="shared" si="6"/>
        <v>0</v>
      </c>
      <c r="AI29" s="31"/>
      <c r="AJ29" s="31"/>
      <c r="AK29" s="57">
        <f t="shared" si="3"/>
        <v>8</v>
      </c>
      <c r="AL29" s="60"/>
      <c r="AM29" s="43">
        <f t="shared" si="7"/>
        <v>0</v>
      </c>
      <c r="AN29" s="31"/>
      <c r="AO29" s="31"/>
      <c r="AP29" s="57">
        <f t="shared" si="4"/>
        <v>34</v>
      </c>
      <c r="AQ29" s="87">
        <v>17</v>
      </c>
      <c r="AR29" s="88">
        <v>0.5</v>
      </c>
      <c r="AS29" s="89" t="s">
        <v>206</v>
      </c>
    </row>
    <row r="30" spans="1:45" s="44" customFormat="1" ht="270" x14ac:dyDescent="0.25">
      <c r="A30" s="33">
        <v>4</v>
      </c>
      <c r="B30" s="33" t="s">
        <v>50</v>
      </c>
      <c r="C30" s="33" t="s">
        <v>145</v>
      </c>
      <c r="D30" s="33" t="s">
        <v>207</v>
      </c>
      <c r="E30" s="34">
        <f t="shared" si="0"/>
        <v>4.4444444444444481E-2</v>
      </c>
      <c r="F30" s="33" t="s">
        <v>77</v>
      </c>
      <c r="G30" s="33" t="s">
        <v>208</v>
      </c>
      <c r="H30" s="33" t="s">
        <v>209</v>
      </c>
      <c r="I30" s="33"/>
      <c r="J30" s="33" t="s">
        <v>149</v>
      </c>
      <c r="K30" s="33" t="s">
        <v>186</v>
      </c>
      <c r="L30" s="61">
        <v>5</v>
      </c>
      <c r="M30" s="61">
        <v>6</v>
      </c>
      <c r="N30" s="61">
        <v>6</v>
      </c>
      <c r="O30" s="61">
        <v>5</v>
      </c>
      <c r="P30" s="56">
        <f t="shared" si="9"/>
        <v>22</v>
      </c>
      <c r="Q30" s="33" t="s">
        <v>90</v>
      </c>
      <c r="R30" s="33" t="s">
        <v>187</v>
      </c>
      <c r="S30" s="33" t="s">
        <v>188</v>
      </c>
      <c r="T30" s="33" t="s">
        <v>61</v>
      </c>
      <c r="U30" s="33" t="s">
        <v>187</v>
      </c>
      <c r="V30" s="57">
        <f t="shared" si="5"/>
        <v>5</v>
      </c>
      <c r="W30" s="58">
        <v>5</v>
      </c>
      <c r="X30" s="46">
        <v>1</v>
      </c>
      <c r="Y30" s="47" t="s">
        <v>210</v>
      </c>
      <c r="Z30" s="47" t="s">
        <v>204</v>
      </c>
      <c r="AA30" s="57">
        <f t="shared" si="1"/>
        <v>6</v>
      </c>
      <c r="AB30" s="59">
        <v>8</v>
      </c>
      <c r="AC30" s="52">
        <f t="shared" si="8"/>
        <v>1</v>
      </c>
      <c r="AD30" s="53" t="s">
        <v>211</v>
      </c>
      <c r="AE30" s="53" t="s">
        <v>204</v>
      </c>
      <c r="AF30" s="57">
        <f t="shared" si="2"/>
        <v>6</v>
      </c>
      <c r="AG30" s="60"/>
      <c r="AH30" s="43">
        <f>IF(AG30/AF30&gt;100%,100%,AG30/AF30)</f>
        <v>0</v>
      </c>
      <c r="AI30" s="31"/>
      <c r="AJ30" s="31"/>
      <c r="AK30" s="57">
        <f t="shared" si="3"/>
        <v>5</v>
      </c>
      <c r="AL30" s="60"/>
      <c r="AM30" s="43">
        <f>IF(AL30/AK30&gt;100%,100%,AL30/AK30)</f>
        <v>0</v>
      </c>
      <c r="AN30" s="31"/>
      <c r="AO30" s="31"/>
      <c r="AP30" s="57">
        <f t="shared" si="4"/>
        <v>22</v>
      </c>
      <c r="AQ30" s="87">
        <v>13</v>
      </c>
      <c r="AR30" s="88">
        <v>0.59089999999999998</v>
      </c>
      <c r="AS30" s="89" t="s">
        <v>212</v>
      </c>
    </row>
    <row r="31" spans="1:45" s="68" customFormat="1" ht="15.75" x14ac:dyDescent="0.25">
      <c r="A31" s="62"/>
      <c r="B31" s="62"/>
      <c r="C31" s="62"/>
      <c r="D31" s="63" t="s">
        <v>213</v>
      </c>
      <c r="E31" s="64">
        <f>SUM(E13:E30)</f>
        <v>0.80000000000000093</v>
      </c>
      <c r="F31" s="62"/>
      <c r="G31" s="62"/>
      <c r="H31" s="62"/>
      <c r="I31" s="62"/>
      <c r="J31" s="62"/>
      <c r="K31" s="62"/>
      <c r="L31" s="64"/>
      <c r="M31" s="64"/>
      <c r="N31" s="64"/>
      <c r="O31" s="64"/>
      <c r="P31" s="64"/>
      <c r="Q31" s="62"/>
      <c r="R31" s="62"/>
      <c r="S31" s="62"/>
      <c r="T31" s="62"/>
      <c r="U31" s="62"/>
      <c r="V31" s="65"/>
      <c r="W31" s="65"/>
      <c r="X31" s="65">
        <f>AVERAGE(X13:X30)*80%</f>
        <v>0.58579245248538026</v>
      </c>
      <c r="Y31" s="66"/>
      <c r="Z31" s="66"/>
      <c r="AA31" s="65"/>
      <c r="AB31" s="64"/>
      <c r="AC31" s="65" t="e">
        <f>AVERAGE(AC13:AC30)*80%</f>
        <v>#DIV/0!</v>
      </c>
      <c r="AD31" s="67"/>
      <c r="AE31" s="67"/>
      <c r="AF31" s="65"/>
      <c r="AG31" s="64"/>
      <c r="AH31" s="65" t="e">
        <f>AVERAGE(AH13:AH30)*80%</f>
        <v>#DIV/0!</v>
      </c>
      <c r="AI31" s="67"/>
      <c r="AJ31" s="67"/>
      <c r="AK31" s="65"/>
      <c r="AL31" s="64"/>
      <c r="AM31" s="65">
        <f>AVERAGE(AM13:AM30)*80%</f>
        <v>0</v>
      </c>
      <c r="AN31" s="67"/>
      <c r="AO31" s="67"/>
      <c r="AP31" s="65"/>
      <c r="AQ31" s="65"/>
      <c r="AR31" s="65">
        <f>AVERAGE(AR13:AR30)*80%</f>
        <v>0.42983111111111116</v>
      </c>
      <c r="AS31" s="66"/>
    </row>
    <row r="32" spans="1:45" s="2" customFormat="1" ht="409.5" x14ac:dyDescent="0.25">
      <c r="A32" s="69">
        <v>7</v>
      </c>
      <c r="B32" s="69" t="s">
        <v>214</v>
      </c>
      <c r="C32" s="69" t="s">
        <v>215</v>
      </c>
      <c r="D32" s="69" t="s">
        <v>216</v>
      </c>
      <c r="E32" s="70">
        <v>0.04</v>
      </c>
      <c r="F32" s="69" t="s">
        <v>217</v>
      </c>
      <c r="G32" s="69" t="s">
        <v>218</v>
      </c>
      <c r="H32" s="69" t="s">
        <v>219</v>
      </c>
      <c r="I32" s="69"/>
      <c r="J32" s="71" t="s">
        <v>220</v>
      </c>
      <c r="K32" s="71" t="s">
        <v>221</v>
      </c>
      <c r="L32" s="72">
        <v>0</v>
      </c>
      <c r="M32" s="72">
        <v>0.8</v>
      </c>
      <c r="N32" s="72">
        <v>0</v>
      </c>
      <c r="O32" s="72">
        <v>0.8</v>
      </c>
      <c r="P32" s="72">
        <v>0.8</v>
      </c>
      <c r="Q32" s="69" t="s">
        <v>90</v>
      </c>
      <c r="R32" s="69" t="s">
        <v>222</v>
      </c>
      <c r="S32" s="69" t="s">
        <v>223</v>
      </c>
      <c r="T32" s="69" t="s">
        <v>224</v>
      </c>
      <c r="U32" s="69" t="s">
        <v>225</v>
      </c>
      <c r="V32" s="73" t="s">
        <v>63</v>
      </c>
      <c r="W32" s="73" t="s">
        <v>63</v>
      </c>
      <c r="X32" s="73" t="s">
        <v>63</v>
      </c>
      <c r="Y32" s="74" t="s">
        <v>64</v>
      </c>
      <c r="Z32" s="74" t="s">
        <v>63</v>
      </c>
      <c r="AA32" s="73">
        <f t="shared" si="1"/>
        <v>0.8</v>
      </c>
      <c r="AB32" s="75">
        <v>0.83</v>
      </c>
      <c r="AC32" s="40">
        <f>IF(AB32/AA32&gt;100%,100%,AB32/AA32)</f>
        <v>1</v>
      </c>
      <c r="AD32" s="76" t="s">
        <v>226</v>
      </c>
      <c r="AE32" s="76" t="s">
        <v>227</v>
      </c>
      <c r="AF32" s="77">
        <f t="shared" si="2"/>
        <v>0</v>
      </c>
      <c r="AG32" s="69"/>
      <c r="AH32" s="69"/>
      <c r="AI32" s="78"/>
      <c r="AJ32" s="78"/>
      <c r="AK32" s="77">
        <f t="shared" si="3"/>
        <v>0.8</v>
      </c>
      <c r="AL32" s="69"/>
      <c r="AM32" s="69"/>
      <c r="AN32" s="78"/>
      <c r="AO32" s="78"/>
      <c r="AP32" s="77">
        <f t="shared" si="4"/>
        <v>0.8</v>
      </c>
      <c r="AQ32" s="77">
        <v>0.83</v>
      </c>
      <c r="AR32" s="77">
        <f>AQ32/AP32</f>
        <v>1.0374999999999999</v>
      </c>
      <c r="AS32" s="74" t="s">
        <v>228</v>
      </c>
    </row>
    <row r="33" spans="1:45" s="2" customFormat="1" ht="375" x14ac:dyDescent="0.25">
      <c r="A33" s="69">
        <v>7</v>
      </c>
      <c r="B33" s="69" t="s">
        <v>214</v>
      </c>
      <c r="C33" s="69" t="s">
        <v>215</v>
      </c>
      <c r="D33" s="69" t="s">
        <v>229</v>
      </c>
      <c r="E33" s="70">
        <v>0.04</v>
      </c>
      <c r="F33" s="69" t="s">
        <v>217</v>
      </c>
      <c r="G33" s="69" t="s">
        <v>230</v>
      </c>
      <c r="H33" s="69" t="s">
        <v>231</v>
      </c>
      <c r="I33" s="69"/>
      <c r="J33" s="71" t="s">
        <v>220</v>
      </c>
      <c r="K33" s="71" t="s">
        <v>232</v>
      </c>
      <c r="L33" s="79">
        <v>1</v>
      </c>
      <c r="M33" s="80">
        <v>1</v>
      </c>
      <c r="N33" s="80">
        <v>1</v>
      </c>
      <c r="O33" s="80">
        <v>1</v>
      </c>
      <c r="P33" s="80">
        <v>1</v>
      </c>
      <c r="Q33" s="69" t="s">
        <v>90</v>
      </c>
      <c r="R33" s="69" t="s">
        <v>233</v>
      </c>
      <c r="S33" s="69" t="s">
        <v>234</v>
      </c>
      <c r="T33" s="69" t="s">
        <v>235</v>
      </c>
      <c r="U33" s="69" t="s">
        <v>236</v>
      </c>
      <c r="V33" s="73">
        <f>L33</f>
        <v>1</v>
      </c>
      <c r="W33" s="73">
        <f>M33</f>
        <v>1</v>
      </c>
      <c r="X33" s="73">
        <f>N33</f>
        <v>1</v>
      </c>
      <c r="Y33" s="81" t="s">
        <v>237</v>
      </c>
      <c r="Z33" s="81"/>
      <c r="AA33" s="73">
        <f t="shared" si="1"/>
        <v>1</v>
      </c>
      <c r="AB33" s="73">
        <f>100%</f>
        <v>1</v>
      </c>
      <c r="AC33" s="92">
        <f>IF(AB33/AA33&gt;100%,100%,AB33/AA33)</f>
        <v>1</v>
      </c>
      <c r="AD33" s="78" t="s">
        <v>238</v>
      </c>
      <c r="AE33" s="78" t="s">
        <v>239</v>
      </c>
      <c r="AF33" s="77">
        <f t="shared" si="2"/>
        <v>1</v>
      </c>
      <c r="AG33" s="69"/>
      <c r="AH33" s="69"/>
      <c r="AI33" s="78"/>
      <c r="AJ33" s="78"/>
      <c r="AK33" s="77">
        <f t="shared" si="3"/>
        <v>1</v>
      </c>
      <c r="AL33" s="69"/>
      <c r="AM33" s="69"/>
      <c r="AN33" s="78"/>
      <c r="AO33" s="78"/>
      <c r="AP33" s="77">
        <f t="shared" si="4"/>
        <v>1</v>
      </c>
      <c r="AQ33" s="73">
        <v>1</v>
      </c>
      <c r="AR33" s="73">
        <f>AQ33/AP33</f>
        <v>1</v>
      </c>
      <c r="AS33" s="81" t="s">
        <v>240</v>
      </c>
    </row>
    <row r="34" spans="1:45" s="2" customFormat="1" ht="360" x14ac:dyDescent="0.25">
      <c r="A34" s="69">
        <v>7</v>
      </c>
      <c r="B34" s="69" t="s">
        <v>214</v>
      </c>
      <c r="C34" s="69" t="s">
        <v>241</v>
      </c>
      <c r="D34" s="69" t="s">
        <v>242</v>
      </c>
      <c r="E34" s="70">
        <v>0.04</v>
      </c>
      <c r="F34" s="69" t="s">
        <v>217</v>
      </c>
      <c r="G34" s="69" t="s">
        <v>243</v>
      </c>
      <c r="H34" s="69" t="s">
        <v>244</v>
      </c>
      <c r="I34" s="69"/>
      <c r="J34" s="71" t="s">
        <v>220</v>
      </c>
      <c r="K34" s="71" t="s">
        <v>245</v>
      </c>
      <c r="L34" s="79">
        <v>0</v>
      </c>
      <c r="M34" s="80">
        <v>1</v>
      </c>
      <c r="N34" s="80">
        <v>1</v>
      </c>
      <c r="O34" s="80">
        <v>1</v>
      </c>
      <c r="P34" s="80">
        <v>1</v>
      </c>
      <c r="Q34" s="69" t="s">
        <v>90</v>
      </c>
      <c r="R34" s="69" t="s">
        <v>246</v>
      </c>
      <c r="S34" s="69" t="s">
        <v>247</v>
      </c>
      <c r="T34" s="69" t="s">
        <v>248</v>
      </c>
      <c r="U34" s="69" t="s">
        <v>249</v>
      </c>
      <c r="V34" s="73" t="s">
        <v>63</v>
      </c>
      <c r="W34" s="73" t="s">
        <v>63</v>
      </c>
      <c r="X34" s="73" t="s">
        <v>63</v>
      </c>
      <c r="Y34" s="74" t="s">
        <v>64</v>
      </c>
      <c r="Z34" s="74" t="s">
        <v>63</v>
      </c>
      <c r="AA34" s="73">
        <f t="shared" si="1"/>
        <v>1</v>
      </c>
      <c r="AB34" s="92">
        <f>109/115</f>
        <v>0.94782608695652171</v>
      </c>
      <c r="AC34" s="92">
        <f>IF(AB634/AA34&gt;100%,100%,AB34/AA34)</f>
        <v>0.94782608695652171</v>
      </c>
      <c r="AD34" s="78" t="s">
        <v>250</v>
      </c>
      <c r="AE34" s="78" t="s">
        <v>251</v>
      </c>
      <c r="AF34" s="77">
        <f t="shared" si="2"/>
        <v>1</v>
      </c>
      <c r="AG34" s="69"/>
      <c r="AH34" s="69"/>
      <c r="AI34" s="78"/>
      <c r="AJ34" s="78"/>
      <c r="AK34" s="77">
        <f t="shared" si="3"/>
        <v>1</v>
      </c>
      <c r="AL34" s="69"/>
      <c r="AM34" s="69"/>
      <c r="AN34" s="78"/>
      <c r="AO34" s="78"/>
      <c r="AP34" s="77">
        <f t="shared" si="4"/>
        <v>1</v>
      </c>
      <c r="AQ34" s="77">
        <v>0.95</v>
      </c>
      <c r="AR34" s="77">
        <f>AQ34/AP34</f>
        <v>0.95</v>
      </c>
      <c r="AS34" s="74" t="s">
        <v>252</v>
      </c>
    </row>
    <row r="35" spans="1:45" s="2" customFormat="1" ht="180" x14ac:dyDescent="0.25">
      <c r="A35" s="69">
        <v>7</v>
      </c>
      <c r="B35" s="69" t="s">
        <v>214</v>
      </c>
      <c r="C35" s="69" t="s">
        <v>215</v>
      </c>
      <c r="D35" s="69" t="s">
        <v>253</v>
      </c>
      <c r="E35" s="70">
        <v>0.04</v>
      </c>
      <c r="F35" s="69" t="s">
        <v>217</v>
      </c>
      <c r="G35" s="69" t="s">
        <v>254</v>
      </c>
      <c r="H35" s="69" t="s">
        <v>255</v>
      </c>
      <c r="I35" s="69"/>
      <c r="J35" s="71" t="s">
        <v>220</v>
      </c>
      <c r="K35" s="71" t="s">
        <v>256</v>
      </c>
      <c r="L35" s="79">
        <v>0</v>
      </c>
      <c r="M35" s="80">
        <v>1</v>
      </c>
      <c r="N35" s="80">
        <v>1</v>
      </c>
      <c r="O35" s="80">
        <v>0</v>
      </c>
      <c r="P35" s="80">
        <v>1</v>
      </c>
      <c r="Q35" s="69" t="s">
        <v>90</v>
      </c>
      <c r="R35" s="69" t="s">
        <v>257</v>
      </c>
      <c r="S35" s="69" t="s">
        <v>258</v>
      </c>
      <c r="T35" s="69" t="s">
        <v>235</v>
      </c>
      <c r="U35" s="69" t="s">
        <v>258</v>
      </c>
      <c r="V35" s="73" t="s">
        <v>63</v>
      </c>
      <c r="W35" s="73" t="s">
        <v>63</v>
      </c>
      <c r="X35" s="73" t="s">
        <v>63</v>
      </c>
      <c r="Y35" s="74" t="s">
        <v>64</v>
      </c>
      <c r="Z35" s="74" t="s">
        <v>63</v>
      </c>
      <c r="AA35" s="73">
        <f t="shared" si="1"/>
        <v>1</v>
      </c>
      <c r="AB35" s="92">
        <v>1</v>
      </c>
      <c r="AC35" s="92">
        <f>IF(AB635/AA35&gt;100%,100%,AB35/AA35)</f>
        <v>1</v>
      </c>
      <c r="AD35" s="78" t="s">
        <v>259</v>
      </c>
      <c r="AE35" s="78" t="s">
        <v>260</v>
      </c>
      <c r="AF35" s="77">
        <f t="shared" si="2"/>
        <v>1</v>
      </c>
      <c r="AG35" s="69"/>
      <c r="AH35" s="69"/>
      <c r="AI35" s="78"/>
      <c r="AJ35" s="78"/>
      <c r="AK35" s="77">
        <f t="shared" si="3"/>
        <v>0</v>
      </c>
      <c r="AL35" s="69"/>
      <c r="AM35" s="69"/>
      <c r="AN35" s="78"/>
      <c r="AO35" s="78"/>
      <c r="AP35" s="77">
        <f t="shared" si="4"/>
        <v>1</v>
      </c>
      <c r="AQ35" s="77">
        <v>1</v>
      </c>
      <c r="AR35" s="77">
        <f>AQ35/AP35</f>
        <v>1</v>
      </c>
      <c r="AS35" s="74" t="s">
        <v>261</v>
      </c>
    </row>
    <row r="36" spans="1:45" s="2" customFormat="1" ht="240" x14ac:dyDescent="0.25">
      <c r="A36" s="69">
        <v>5</v>
      </c>
      <c r="B36" s="69" t="s">
        <v>262</v>
      </c>
      <c r="C36" s="69" t="s">
        <v>263</v>
      </c>
      <c r="D36" s="69" t="s">
        <v>264</v>
      </c>
      <c r="E36" s="70">
        <v>0.04</v>
      </c>
      <c r="F36" s="69" t="s">
        <v>217</v>
      </c>
      <c r="G36" s="69" t="s">
        <v>265</v>
      </c>
      <c r="H36" s="69" t="s">
        <v>266</v>
      </c>
      <c r="I36" s="69"/>
      <c r="J36" s="71" t="s">
        <v>267</v>
      </c>
      <c r="K36" s="71" t="s">
        <v>268</v>
      </c>
      <c r="L36" s="72">
        <v>0.33</v>
      </c>
      <c r="M36" s="72">
        <v>0.67</v>
      </c>
      <c r="N36" s="72">
        <v>1</v>
      </c>
      <c r="O36" s="72">
        <v>0</v>
      </c>
      <c r="P36" s="72">
        <v>1</v>
      </c>
      <c r="Q36" s="69" t="s">
        <v>90</v>
      </c>
      <c r="R36" s="69" t="s">
        <v>269</v>
      </c>
      <c r="S36" s="69" t="s">
        <v>270</v>
      </c>
      <c r="T36" s="69" t="s">
        <v>271</v>
      </c>
      <c r="U36" s="69" t="s">
        <v>270</v>
      </c>
      <c r="V36" s="73">
        <f>L36</f>
        <v>0.33</v>
      </c>
      <c r="W36" s="82">
        <v>0.999</v>
      </c>
      <c r="X36" s="77">
        <v>1</v>
      </c>
      <c r="Y36" s="81" t="s">
        <v>272</v>
      </c>
      <c r="Z36" s="81" t="s">
        <v>273</v>
      </c>
      <c r="AA36" s="73">
        <f t="shared" si="1"/>
        <v>0.67</v>
      </c>
      <c r="AB36" s="92">
        <f>10308/10308</f>
        <v>1</v>
      </c>
      <c r="AC36" s="92">
        <f>IF(AB636/AA36&gt;100%,100%,AB36/AA36)</f>
        <v>1.4925373134328357</v>
      </c>
      <c r="AD36" s="78" t="s">
        <v>274</v>
      </c>
      <c r="AE36" s="78" t="s">
        <v>275</v>
      </c>
      <c r="AF36" s="77">
        <f t="shared" si="2"/>
        <v>1</v>
      </c>
      <c r="AG36" s="69"/>
      <c r="AH36" s="69"/>
      <c r="AI36" s="78"/>
      <c r="AJ36" s="78"/>
      <c r="AK36" s="77">
        <f t="shared" si="3"/>
        <v>0</v>
      </c>
      <c r="AL36" s="69"/>
      <c r="AM36" s="69"/>
      <c r="AN36" s="78"/>
      <c r="AO36" s="78"/>
      <c r="AP36" s="77">
        <f t="shared" si="4"/>
        <v>1</v>
      </c>
      <c r="AQ36" s="77">
        <v>1</v>
      </c>
      <c r="AR36" s="83">
        <f>AQ36/AP36</f>
        <v>1</v>
      </c>
      <c r="AS36" s="81" t="s">
        <v>272</v>
      </c>
    </row>
    <row r="37" spans="1:45" s="14" customFormat="1" ht="15.75" x14ac:dyDescent="0.25">
      <c r="A37" s="5"/>
      <c r="B37" s="5"/>
      <c r="C37" s="5"/>
      <c r="D37" s="6" t="s">
        <v>276</v>
      </c>
      <c r="E37" s="7">
        <f>SUM(E32:E36)</f>
        <v>0.2</v>
      </c>
      <c r="F37" s="6"/>
      <c r="G37" s="6"/>
      <c r="H37" s="6"/>
      <c r="I37" s="6"/>
      <c r="J37" s="6"/>
      <c r="K37" s="6"/>
      <c r="L37" s="8">
        <f>AVERAGE(L33:L36)</f>
        <v>0.33250000000000002</v>
      </c>
      <c r="M37" s="8">
        <f>AVERAGE(M33:M36)</f>
        <v>0.91749999999999998</v>
      </c>
      <c r="N37" s="8">
        <f>AVERAGE(N33:N36)</f>
        <v>1</v>
      </c>
      <c r="O37" s="8">
        <f>AVERAGE(O33:O36)</f>
        <v>0.5</v>
      </c>
      <c r="P37" s="8">
        <f>AVERAGE(P33:P36)</f>
        <v>1</v>
      </c>
      <c r="Q37" s="6"/>
      <c r="R37" s="5"/>
      <c r="S37" s="5"/>
      <c r="T37" s="5"/>
      <c r="U37" s="5"/>
      <c r="V37" s="23"/>
      <c r="W37" s="23"/>
      <c r="X37" s="21">
        <f>AVERAGE(X32:X36)*20%</f>
        <v>0.2</v>
      </c>
      <c r="Y37" s="28"/>
      <c r="Z37" s="28"/>
      <c r="AA37" s="23">
        <f>AVERAGE(AA33:AA36)</f>
        <v>0.91749999999999998</v>
      </c>
      <c r="AB37" s="23"/>
      <c r="AC37" s="23">
        <f>AVERAGE(AC32:AC36)*20%</f>
        <v>0.21761453601557426</v>
      </c>
      <c r="AD37" s="22"/>
      <c r="AE37" s="22"/>
      <c r="AF37" s="23">
        <f>AVERAGE(AF33:AF36)</f>
        <v>1</v>
      </c>
      <c r="AG37" s="23"/>
      <c r="AH37" s="23" t="e">
        <f>AVERAGE(AH32:AH36)*20%</f>
        <v>#DIV/0!</v>
      </c>
      <c r="AI37" s="22"/>
      <c r="AJ37" s="22"/>
      <c r="AK37" s="23">
        <f>AVERAGE(AK33:AK36)</f>
        <v>0.5</v>
      </c>
      <c r="AL37" s="23"/>
      <c r="AM37" s="23" t="e">
        <f>AVERAGE(AM32:AM36)*20%</f>
        <v>#DIV/0!</v>
      </c>
      <c r="AN37" s="22"/>
      <c r="AO37" s="22"/>
      <c r="AP37" s="23"/>
      <c r="AQ37" s="23"/>
      <c r="AR37" s="21">
        <f>AVERAGE(AR32:AR36)*20%</f>
        <v>0.19950000000000001</v>
      </c>
      <c r="AS37" s="28"/>
    </row>
    <row r="38" spans="1:45" s="15" customFormat="1" ht="18.75" x14ac:dyDescent="0.3">
      <c r="A38" s="9"/>
      <c r="B38" s="9"/>
      <c r="C38" s="9"/>
      <c r="D38" s="10" t="s">
        <v>277</v>
      </c>
      <c r="E38" s="11">
        <f>E37+E31</f>
        <v>1.0000000000000009</v>
      </c>
      <c r="F38" s="9"/>
      <c r="G38" s="9"/>
      <c r="H38" s="9"/>
      <c r="I38" s="9"/>
      <c r="J38" s="9"/>
      <c r="K38" s="9"/>
      <c r="L38" s="12">
        <f>L37*$E$37</f>
        <v>6.6500000000000004E-2</v>
      </c>
      <c r="M38" s="12">
        <f>M37*$E$37</f>
        <v>0.1835</v>
      </c>
      <c r="N38" s="12">
        <f>N37*$E$37</f>
        <v>0.2</v>
      </c>
      <c r="O38" s="12">
        <f>O37*$E$37</f>
        <v>0.1</v>
      </c>
      <c r="P38" s="12">
        <f>P37*$E$37</f>
        <v>0.2</v>
      </c>
      <c r="Q38" s="9"/>
      <c r="R38" s="9"/>
      <c r="S38" s="9"/>
      <c r="T38" s="9"/>
      <c r="U38" s="9"/>
      <c r="V38" s="24"/>
      <c r="W38" s="24"/>
      <c r="X38" s="25">
        <f>X31+X37</f>
        <v>0.78579245248538032</v>
      </c>
      <c r="Y38" s="29"/>
      <c r="Z38" s="29"/>
      <c r="AA38" s="24">
        <f>AA37*$E$37</f>
        <v>0.1835</v>
      </c>
      <c r="AB38" s="24"/>
      <c r="AC38" s="25" t="e">
        <f>AC31+AC37</f>
        <v>#DIV/0!</v>
      </c>
      <c r="AD38" s="26"/>
      <c r="AE38" s="26"/>
      <c r="AF38" s="24">
        <f>AF37*$E$37</f>
        <v>0.2</v>
      </c>
      <c r="AG38" s="24"/>
      <c r="AH38" s="25" t="e">
        <f>AH31+AH37</f>
        <v>#DIV/0!</v>
      </c>
      <c r="AI38" s="26"/>
      <c r="AJ38" s="26"/>
      <c r="AK38" s="24">
        <f>AK37*$E$37</f>
        <v>0.1</v>
      </c>
      <c r="AL38" s="24"/>
      <c r="AM38" s="25" t="e">
        <f>AM31+AM37</f>
        <v>#DIV/0!</v>
      </c>
      <c r="AN38" s="26"/>
      <c r="AO38" s="26"/>
      <c r="AP38" s="24"/>
      <c r="AQ38" s="24"/>
      <c r="AR38" s="25">
        <f>AR31+AR37</f>
        <v>0.62933111111111117</v>
      </c>
      <c r="AS38" s="29"/>
    </row>
  </sheetData>
  <sheetProtection formatColumns="0" formatRows="0"/>
  <mergeCells count="24">
    <mergeCell ref="A10:B11"/>
    <mergeCell ref="C10:C12"/>
    <mergeCell ref="D10:P11"/>
    <mergeCell ref="A1:K1"/>
    <mergeCell ref="L1:P1"/>
    <mergeCell ref="A2:P2"/>
    <mergeCell ref="A4:B8"/>
    <mergeCell ref="C4:D8"/>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s>
  <dataValidations xWindow="821" yWindow="611"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15:Y30 Y36 AS33 AS36">
      <formula1>2500</formula1>
    </dataValidation>
    <dataValidation type="textLength" operator="lessThanOrEqual" allowBlank="1" showInputMessage="1" showErrorMessage="1" error="Por favor ingresar menos de 2.500 caracteres, incluyendo espacios." sqref="W15:X30 Z36 W36:X36 Z15:Z30 Z33">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Usme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Administrador</cp:lastModifiedBy>
  <cp:revision/>
  <dcterms:created xsi:type="dcterms:W3CDTF">2021-01-25T18:44:53Z</dcterms:created>
  <dcterms:modified xsi:type="dcterms:W3CDTF">2022-03-02T20:33:55Z</dcterms:modified>
  <cp:category/>
  <cp:contentStatus/>
</cp:coreProperties>
</file>