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Henry.ariza\Documents\"/>
    </mc:Choice>
  </mc:AlternateContent>
  <xr:revisionPtr revIDLastSave="0" documentId="8_{E9A40E61-D91F-4547-8288-ECE6A72B365A}" xr6:coauthVersionLast="45" xr6:coauthVersionMax="45" xr10:uidLastSave="{00000000-0000-0000-0000-000000000000}"/>
  <bookViews>
    <workbookView showHorizontalScroll="0" showVerticalScroll="0" showSheetTabs="0" xWindow="-120" yWindow="-120" windowWidth="29040" windowHeight="15840" xr2:uid="{00000000-000D-0000-FFFF-FFFF00000000}"/>
  </bookViews>
  <sheets>
    <sheet name="Hoja1"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46" i="1" l="1"/>
  <c r="AH46" i="1" s="1"/>
  <c r="AF45" i="1"/>
  <c r="AH45" i="1" s="1"/>
  <c r="AF44" i="1"/>
  <c r="AH44" i="1" s="1"/>
  <c r="AH42" i="1"/>
  <c r="AF39" i="1"/>
  <c r="AF38" i="1"/>
  <c r="AF37" i="1"/>
  <c r="AH37" i="1" s="1"/>
  <c r="AF36" i="1"/>
  <c r="AF35" i="1"/>
  <c r="AH35" i="1" s="1"/>
  <c r="AF34" i="1"/>
  <c r="AH34" i="1" s="1"/>
  <c r="AF33" i="1"/>
  <c r="AF32" i="1"/>
  <c r="AF29" i="1"/>
  <c r="AH29" i="1" s="1"/>
  <c r="AF28" i="1"/>
  <c r="AH28" i="1" s="1"/>
  <c r="AG27" i="1"/>
  <c r="AF27" i="1"/>
  <c r="AG26" i="1"/>
  <c r="AF26" i="1"/>
  <c r="AG25" i="1"/>
  <c r="AF25" i="1"/>
  <c r="AG24" i="1"/>
  <c r="AF24" i="1"/>
  <c r="AH22" i="1"/>
  <c r="AG22" i="1"/>
  <c r="AF22" i="1"/>
  <c r="AF21" i="1"/>
  <c r="AH21" i="1" s="1"/>
  <c r="AH47" i="1" l="1"/>
  <c r="P38" i="1"/>
  <c r="AA46" i="1" l="1"/>
  <c r="AC42" i="1" l="1"/>
  <c r="AB42" i="1"/>
  <c r="AA42" i="1" l="1"/>
  <c r="AA29" i="1" l="1"/>
  <c r="AA28" i="1" l="1"/>
  <c r="AB29" i="1" l="1"/>
  <c r="AB28" i="1"/>
  <c r="AB31" i="1"/>
  <c r="AB27" i="1"/>
  <c r="AB26" i="1"/>
  <c r="AB25" i="1"/>
  <c r="AB24" i="1"/>
  <c r="W27" i="1" l="1"/>
  <c r="W25" i="1" l="1"/>
  <c r="E40" i="1" l="1"/>
  <c r="P44" i="1"/>
  <c r="AQ47" i="1"/>
  <c r="AR20" i="1"/>
  <c r="AM47" i="1"/>
  <c r="E47" i="1"/>
  <c r="U21" i="1"/>
  <c r="U22" i="1"/>
  <c r="U23" i="1"/>
  <c r="U24" i="1"/>
  <c r="U25" i="1"/>
  <c r="U26" i="1"/>
  <c r="U27" i="1"/>
  <c r="U28" i="1"/>
  <c r="U29" i="1"/>
  <c r="U31" i="1"/>
  <c r="U32" i="1"/>
  <c r="U33" i="1"/>
  <c r="U34" i="1"/>
  <c r="U35" i="1"/>
  <c r="U36" i="1"/>
  <c r="U37" i="1"/>
  <c r="U38" i="1"/>
  <c r="U39" i="1"/>
  <c r="U20" i="1"/>
  <c r="AR33" i="1"/>
  <c r="AP33" i="1"/>
  <c r="AK33" i="1"/>
  <c r="AA33" i="1"/>
  <c r="V33" i="1"/>
  <c r="P33" i="1"/>
  <c r="AR41" i="1"/>
  <c r="AR42" i="1"/>
  <c r="AR43" i="1"/>
  <c r="AR44" i="1"/>
  <c r="AR45" i="1"/>
  <c r="AR46" i="1"/>
  <c r="AK46" i="1"/>
  <c r="AK45" i="1"/>
  <c r="AK44" i="1"/>
  <c r="AK43" i="1"/>
  <c r="AK42" i="1"/>
  <c r="AK41" i="1"/>
  <c r="AK40" i="1"/>
  <c r="AK39" i="1"/>
  <c r="AK38" i="1"/>
  <c r="AK37" i="1"/>
  <c r="AK36" i="1"/>
  <c r="AK35" i="1"/>
  <c r="AK34" i="1"/>
  <c r="AK32" i="1"/>
  <c r="AK31" i="1"/>
  <c r="AK29" i="1"/>
  <c r="AK28" i="1"/>
  <c r="AK27" i="1"/>
  <c r="AK26" i="1"/>
  <c r="AK25" i="1"/>
  <c r="AK24" i="1"/>
  <c r="AK23" i="1"/>
  <c r="AK22" i="1"/>
  <c r="AK21" i="1"/>
  <c r="AK20" i="1"/>
  <c r="AQ46" i="1"/>
  <c r="AQ42" i="1"/>
  <c r="AA24" i="1"/>
  <c r="AA25" i="1"/>
  <c r="AA26" i="1"/>
  <c r="AC26" i="1" s="1"/>
  <c r="AA27" i="1"/>
  <c r="AA31" i="1"/>
  <c r="AA32" i="1"/>
  <c r="AA34" i="1"/>
  <c r="AA35" i="1"/>
  <c r="AA36" i="1"/>
  <c r="AA37" i="1"/>
  <c r="AA38" i="1"/>
  <c r="AC38" i="1" s="1"/>
  <c r="AA41" i="1"/>
  <c r="AA45" i="1"/>
  <c r="V25" i="1"/>
  <c r="V26" i="1"/>
  <c r="X26" i="1" s="1"/>
  <c r="V27" i="1"/>
  <c r="V31" i="1"/>
  <c r="V32" i="1"/>
  <c r="V34" i="1"/>
  <c r="V35" i="1"/>
  <c r="V37" i="1"/>
  <c r="V38" i="1"/>
  <c r="X38" i="1" s="1"/>
  <c r="V39" i="1"/>
  <c r="X39" i="1" s="1"/>
  <c r="V45" i="1"/>
  <c r="AR21" i="1"/>
  <c r="AR22" i="1"/>
  <c r="AR23" i="1"/>
  <c r="AR24" i="1"/>
  <c r="AR25" i="1"/>
  <c r="AR26" i="1"/>
  <c r="AR27" i="1"/>
  <c r="AR28" i="1"/>
  <c r="AR29" i="1"/>
  <c r="AR31" i="1"/>
  <c r="AR32" i="1"/>
  <c r="AR34" i="1"/>
  <c r="AR35" i="1"/>
  <c r="AR36" i="1"/>
  <c r="AR37" i="1"/>
  <c r="AR38" i="1"/>
  <c r="AR39" i="1"/>
  <c r="AP36" i="1"/>
  <c r="AP37" i="1"/>
  <c r="AP38" i="1"/>
  <c r="AP39" i="1"/>
  <c r="AP40" i="1"/>
  <c r="AP41" i="1"/>
  <c r="AP42" i="1"/>
  <c r="AP43" i="1"/>
  <c r="AP44" i="1"/>
  <c r="AP45" i="1"/>
  <c r="AP46" i="1"/>
  <c r="AP34" i="1"/>
  <c r="AP35" i="1"/>
  <c r="AP32" i="1"/>
  <c r="AP31" i="1"/>
  <c r="AP29" i="1"/>
  <c r="AP28" i="1"/>
  <c r="AP27" i="1"/>
  <c r="AP26" i="1"/>
  <c r="AP25" i="1"/>
  <c r="AP24" i="1"/>
  <c r="AP23" i="1"/>
  <c r="AP22" i="1"/>
  <c r="AP21" i="1"/>
  <c r="AP20" i="1"/>
  <c r="P34" i="1"/>
  <c r="P35" i="1"/>
  <c r="P39" i="1"/>
  <c r="P32" i="1"/>
  <c r="AQ26" i="1" l="1"/>
  <c r="AQ36" i="1"/>
  <c r="AC47" i="1"/>
  <c r="X47" i="1"/>
  <c r="AQ41" i="1"/>
  <c r="AQ24" i="1"/>
  <c r="AQ28" i="1"/>
  <c r="AQ33" i="1"/>
  <c r="AQ43" i="1"/>
  <c r="AQ27" i="1"/>
  <c r="AQ34" i="1"/>
  <c r="AQ32" i="1"/>
  <c r="AQ20" i="1"/>
  <c r="AQ40" i="1" s="1"/>
  <c r="E48" i="1"/>
  <c r="AQ25" i="1"/>
  <c r="AQ29" i="1"/>
  <c r="AQ45" i="1"/>
  <c r="AQ37" i="1"/>
  <c r="X37" i="1"/>
  <c r="AQ31" i="1"/>
  <c r="AQ38" i="1"/>
  <c r="AQ35" i="1"/>
  <c r="AQ21" i="1"/>
  <c r="AQ22" i="1"/>
  <c r="AQ44" i="1"/>
  <c r="AQ23" i="1"/>
  <c r="AQ39" i="1"/>
  <c r="AR40" i="1"/>
  <c r="AR47" i="1" s="1"/>
</calcChain>
</file>

<file path=xl/sharedStrings.xml><?xml version="1.0" encoding="utf-8"?>
<sst xmlns="http://schemas.openxmlformats.org/spreadsheetml/2006/main" count="660" uniqueCount="307">
  <si>
    <t>ALCALDÍA LOCAL DE USME</t>
  </si>
  <si>
    <t>SECRETARIA DISTRITAL DE GOBIERNO</t>
  </si>
  <si>
    <t>VIGENCIA DE LA PLANEACIÓN 2020</t>
  </si>
  <si>
    <t>CONTROL DE CAMBIOS</t>
  </si>
  <si>
    <t>PROCESOS ASOCIADOS</t>
  </si>
  <si>
    <t>Gestión Pública Territorial Local
Gestión Corporativa Institucional
Servicio de Atención a la Ciudadanía Alcaldías Locales
Inspección Vigilancia y Control</t>
  </si>
  <si>
    <t>VERSIÓN</t>
  </si>
  <si>
    <t>FECHA</t>
  </si>
  <si>
    <t>DESCRIPCIÓN DE LA MODIFICACIÓN</t>
  </si>
  <si>
    <t>31 de enero de 2020</t>
  </si>
  <si>
    <t>Primera versión del plan de gestión de la alcaldía local para la vigencia 2020</t>
  </si>
  <si>
    <t>12 de febrero de 2020</t>
  </si>
  <si>
    <t>Se separan las metas realcionadas con operativos del proceso de IVC y se realizan ajustes de redacción en los indicadores, se actualizan las metas transversales y se complementan las líneas base.</t>
  </si>
  <si>
    <t>23 de abril de 2020</t>
  </si>
  <si>
    <r>
      <t xml:space="preserve">Para el primer trimestre de la vigencia 2020, el plan de gestión de la alcaldía local alcanzó un nivel de desempeño del </t>
    </r>
    <r>
      <rPr>
        <b/>
        <sz val="11"/>
        <color theme="1"/>
        <rFont val="Garamond"/>
        <family val="1"/>
      </rPr>
      <t>84%</t>
    </r>
    <r>
      <rPr>
        <sz val="11"/>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</si>
  <si>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08 de junio de 2020</t>
  </si>
  <si>
    <t xml:space="preserve">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244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t>
  </si>
  <si>
    <t>25 de junio de 2020</t>
  </si>
  <si>
    <t>En atención a la solicitud remitida por la Subsecretaría de Gestión Local - SGL se modifican las dos metas de participación (Encuentros Ciudadanos y Audiencia Pública de Rendición de Cuentas) incorporadas en el plan de gestión.</t>
  </si>
  <si>
    <t>PLAN ESTRATEGICO INSTITUCIONAL</t>
  </si>
  <si>
    <t>PROCESO</t>
  </si>
  <si>
    <t>PROGRAMADO EN LA VIGENCIA</t>
  </si>
  <si>
    <t>INDICADOR</t>
  </si>
  <si>
    <t>REPORTA CB0404</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</si>
  <si>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</si>
  <si>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</si>
  <si>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</si>
  <si>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</si>
  <si>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</si>
  <si>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</si>
  <si>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N° OE</t>
  </si>
  <si>
    <t>OBJETIVO ESTRATÉGICO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</si>
  <si>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</si>
  <si>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</si>
  <si>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</si>
  <si>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</si>
  <si>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</si>
  <si>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</si>
  <si>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</si>
  <si>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</si>
  <si>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</si>
  <si>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</si>
  <si>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</si>
  <si>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</si>
  <si>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</si>
  <si>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</si>
  <si>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</si>
  <si>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</si>
  <si>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</si>
  <si>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PROGRAMADO</t>
  </si>
  <si>
    <t>EJECUTADO</t>
  </si>
  <si>
    <t>RESULTADO DE LA MEDICION</t>
  </si>
  <si>
    <t>ANÁLISIS DE AVANCE</t>
  </si>
  <si>
    <t>MEDIO DE VERIFICACIÓN</t>
  </si>
  <si>
    <t>ANÁLISIS DE RESULTADO</t>
  </si>
  <si>
    <t>Asegurar el acceso de la ciudadanía a la información y oferta institucional</t>
  </si>
  <si>
    <t>Gestión Pública Territorial Local</t>
  </si>
  <si>
    <t>Establecer una (1) línea base de la participación (presencial y virtual) en los encuentros ciudadanos realizados durante el 2020 en la localidad”</t>
  </si>
  <si>
    <t>GESTIÓN</t>
  </si>
  <si>
    <t>Línea base construida</t>
  </si>
  <si>
    <t>N/A</t>
  </si>
  <si>
    <t>SUMA</t>
  </si>
  <si>
    <t>Participantes en encuentros ciudadanos</t>
  </si>
  <si>
    <t>EFICACIA</t>
  </si>
  <si>
    <t>Reportes de participantes</t>
  </si>
  <si>
    <t>Grupo Planeación - Alcaldía Local</t>
  </si>
  <si>
    <t>Consulta en la carpeta de encuentros ciudadanos Vigencia  2020 o entregables del contrato vigencia 2020</t>
  </si>
  <si>
    <t>META NO PROGRAMADA</t>
  </si>
  <si>
    <t>Establecer una (1) línea base de la participación (presencial y virtual) en la rendicion de cuentas realizados durante el 2020 en la localidad</t>
  </si>
  <si>
    <t>Pico de asistencia: Las personas que ingresaron a la rendición de cuentas a través de Facebook Live o la plataforma establecida según la metodología del Consejo de Planeación Local</t>
  </si>
  <si>
    <t>Participantes en audiencia de rendición de cuentas</t>
  </si>
  <si>
    <t>Consulta en la carpeta de rendición de cuentas vigencia 2019 ó entregables del contrato vigencia 2020</t>
  </si>
  <si>
    <t>Integrar las herramientas de planeación, gestión y control, con enfoque de innovación, mejoramiento continuo, responsabilidad social, desarrollo integral del talento humano, articulación sectorial y transparencia.</t>
  </si>
  <si>
    <t>Ejecutar el 100% del plan de acción que se formule para la implementación de los presupuestos participativos.</t>
  </si>
  <si>
    <t>RETADORA (MEJORA)</t>
  </si>
  <si>
    <t xml:space="preserve">Porcentaje de cumplimiento del Plan de Acción para la implementación de los presupuestos participativos </t>
  </si>
  <si>
    <t>(número de actividades ejecutadas del plan de acción durante el periodo / número de acciones programadas)*100%</t>
  </si>
  <si>
    <t>N/D</t>
  </si>
  <si>
    <t>CONSTANTE</t>
  </si>
  <si>
    <t>Actividades ejecutadas</t>
  </si>
  <si>
    <t>Reporte enviado a la Subsecretaria de Gestión Local</t>
  </si>
  <si>
    <t>Consulta en carpeta Plan Accion Presupuestos Participativos vigencia 2020</t>
  </si>
  <si>
    <t xml:space="preserve">Reporte de la Subsecretaria de Gestión Local </t>
  </si>
  <si>
    <t xml:space="preserve">Porcentaje de cumplimiento físico acumulado del Plan de Desarrollo Local </t>
  </si>
  <si>
    <t>Porcentaje de avance acumulado en el cumplimiento físico del Plan de Desarrollo Local reportado en la MUSI.</t>
  </si>
  <si>
    <t>CRECIENTE</t>
  </si>
  <si>
    <t>Porcentaje</t>
  </si>
  <si>
    <t>Reporte MUSI</t>
  </si>
  <si>
    <t>Reporte PREDIS  Reporte MUSI Informe Avance PDL Emitido por SDP</t>
  </si>
  <si>
    <t xml:space="preserve">Gestión Corporativa Institucional </t>
  </si>
  <si>
    <t>Comprometer mínimo el 20% a 30 de junio y el 92% a 31 de diciembre de 2020 del presupuesto de inversión directa disponible a la vigencia para el FDL</t>
  </si>
  <si>
    <t>Porcentaje de compromiso del presupuesto de inversión directa de la vigencia 2020</t>
  </si>
  <si>
    <t>(Valor de RP de inversión directa de la vigencia  / Valor total del presupuesto de inversión directa de la Vigencia)*100</t>
  </si>
  <si>
    <t>18,68% a Jun
91,94% a Dic</t>
  </si>
  <si>
    <t>compromisos 2020</t>
  </si>
  <si>
    <t>Reporte PREDIS</t>
  </si>
  <si>
    <t>FDL - Alcaldía Local</t>
  </si>
  <si>
    <t>Porcentaje de Giros de la Vigencia 2019</t>
  </si>
  <si>
    <t>(Valor de los giros de inversión directa de la vigencia  / Valor total del presupuesto de inversión directa de la vigencia)*100</t>
  </si>
  <si>
    <t>giros 2020</t>
  </si>
  <si>
    <t>El Fondo de Desarrollo Local de Usme durante el primer trimestre de 2020 giró el 2,07% teniendo en cuenta que, el Valor de los giros de inversión directa de la vigencia 2020 corresponde a la suma de $1.323.358.573 y el Valor total del presupuesto de inversión directa de la vigencia 2020 es de $63.857.044.000. Por lo tanto, se ha cumplido al 100% ésta meta.</t>
  </si>
  <si>
    <t>Porcentaje de Giros de Obligaciones por Pagar 2019 y anteriores</t>
  </si>
  <si>
    <t>(Valor de los giros de obligaciones por pagar de la vigencia 2019  / Valor total de las obligaciones por pagar de la vigencia 2019)*100</t>
  </si>
  <si>
    <t>giros obligaciones por pagar 2019</t>
  </si>
  <si>
    <t>El Fondo de Desarrollo Local de Usme durante el primer trimestre de 2020 Giro el 4,60%, de las Obligaciones por Pagar en Inversión de 2019. Teniendo en cuenta que, el valor del giro realizado fue de $2.274.443.192 y el Valor Total de las Obligaciones por Pagar de Inversión de la Vigencia 2019 es de $49.398.496.168. Alcanzando un cumplimiento del 92,08% de la meta.</t>
  </si>
  <si>
    <t xml:space="preserve">Porcentaje de Giros de Obligaciones por Pagar </t>
  </si>
  <si>
    <t>(Valor de los giros de obligaciones por pagar de la vigencia 2018 y anteriores  / Valor total de las obligaciones por pagar de la vigencia 2018 y anteriores)*100</t>
  </si>
  <si>
    <t>giros obligaciones por pagar 2018 y  anteriores</t>
  </si>
  <si>
    <t>El Fondo de Desarrollo Local de Usme durante el primer trimestre de 2020 giró el 16,27% teniendo en cuenta que, el Valor de los giros de obligaciones por pagar de la vigencia 2018 y años anteriores corresponde a $4.421.955.523 y el Valor total de las obligaciones por pagar de la vigencia 2019 es de $27.166.038.970. Por lo tanto, se cumplió la meta superando el 100% de su cumplimiento.</t>
  </si>
  <si>
    <t>Ejecutar el 100%  de las actividades establecidas para las alcaldías locales, en materia de SIPSE local.</t>
  </si>
  <si>
    <t>Porcentaje de ejecución del SIPSE local</t>
  </si>
  <si>
    <t>Reporte a la Dirección de Gestión para el desarrollo local</t>
  </si>
  <si>
    <t>Profesional 222-24 del área administrativa - Alcaldía Local</t>
  </si>
  <si>
    <t>Reporte SIPSE LOCAL</t>
  </si>
  <si>
    <t>Ejecutar el 100% del plan de sostenibilidad contable, que se formule para la vigencia en concordancia con las condiciones contables de la alcaldía local.</t>
  </si>
  <si>
    <t>Porcentaje de avance acumulado en el cumplimiento del Plan de Sostenibilidad contable programado</t>
  </si>
  <si>
    <t>Reporte Contador Alcaldía Local</t>
  </si>
  <si>
    <t>Contador- Alcaldía Local</t>
  </si>
  <si>
    <t>Plan de Acción de Sostenibilidad Contable y Carpeta soportes vigencia 2020</t>
  </si>
  <si>
    <t>META REPROGRAMADA</t>
  </si>
  <si>
    <t>Servicio de Atención a la Ciudadanía Alcaldías Locales</t>
  </si>
  <si>
    <t>Dar respuesta al 100% de los requerimientos ciudadanos asignados a la alcaldía local con corte a 31 de diciembre de 2019, según la información de seguimiento presentada por el proceso de servicio a la ciudadanía</t>
  </si>
  <si>
    <t>Respuesta a los requerimiento de los ciudadanos</t>
  </si>
  <si>
    <t>(No de respuestas efectuadas / No requerimientos instaurados antes del 31 de diciembre 2019)*100</t>
  </si>
  <si>
    <t>requerimientos ciudadanos 2019 y anteriores</t>
  </si>
  <si>
    <t xml:space="preserve">Reporte Aplicativo CRONOS </t>
  </si>
  <si>
    <t>Todos los grupos de la Alcaldía Local
Reporte: Grupo de SAC</t>
  </si>
  <si>
    <t xml:space="preserve">SDQS Aplicativo Gestión Documental Orfeo Reporte Grupo SAC Reporte Aplicativo CRONOS </t>
  </si>
  <si>
    <t>Durante el primer trimestre de la vigencia 2020, la Alcaldía Local dio respuesta a 141 requerimientos ciudadanos del año 2019, los cuales representan un nivel de avance del 100%</t>
  </si>
  <si>
    <t>Reporte SAC</t>
  </si>
  <si>
    <t>Fortalecer la capacidad institucional y para el ejercicio de la función policiva por parte de las autoridades locales a cargo de la Secretaría Distrital de Gobierno</t>
  </si>
  <si>
    <t>Inspección Vigilancia y Control</t>
  </si>
  <si>
    <r>
      <t xml:space="preserve">Realizar </t>
    </r>
    <r>
      <rPr>
        <b/>
        <sz val="12"/>
        <rFont val="Garamond"/>
        <family val="1"/>
      </rPr>
      <t>60</t>
    </r>
    <r>
      <rPr>
        <sz val="12"/>
        <rFont val="Garamond"/>
        <family val="1"/>
      </rPr>
      <t xml:space="preserve"> acciones de control u operativos en materia de  actividad económica (en el mes de diciembre se deben realizar los operativos pólvora y artículos pirotécnicos)</t>
    </r>
  </si>
  <si>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</si>
  <si>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</si>
  <si>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 xml:space="preserve">acciones de control u operativos </t>
  </si>
  <si>
    <t>Reporte a la Dirección de Gestión Policiva</t>
  </si>
  <si>
    <t>Grupo de Gestión Policivo - Alcaldía local</t>
  </si>
  <si>
    <t>Carpeta de Operativos y/o Acciones de IVC A.L. Usme vigencia 2020 y reporte de la DGP de la SDG</t>
  </si>
  <si>
    <t>La Alcaldía Local de Usme realizó 15 Operativos y/o Acciones de IVC en materia de Actividad Económica durante el primer trimestre de 2020. Por lo tanto, se cumplió la meta al 100% .</t>
  </si>
  <si>
    <r>
      <t xml:space="preserve">Realizar </t>
    </r>
    <r>
      <rPr>
        <b/>
        <sz val="12"/>
        <rFont val="Garamond"/>
        <family val="1"/>
      </rPr>
      <t>60</t>
    </r>
    <r>
      <rPr>
        <sz val="12"/>
        <rFont val="Garamond"/>
        <family val="1"/>
      </rPr>
      <t xml:space="preserve"> acciones de control u operativos en materia de  integridad del espacio publico.</t>
    </r>
  </si>
  <si>
    <t>Acciones de control a las actuaciones de IVC control en materia de  integridad del espacio publico.</t>
  </si>
  <si>
    <t>No acciones realizadas de control en materia de  integridad del espacio publico.</t>
  </si>
  <si>
    <t>La Alcaldía Local de Usme realizó 26 Operativos y/o Acciones de IVC en materia de Espacio Público durante el primer trimestre de 2020. Por lo tanto, se cumplió la meta superando el 100% .</t>
  </si>
  <si>
    <r>
      <t xml:space="preserve">Realizar </t>
    </r>
    <r>
      <rPr>
        <b/>
        <sz val="12"/>
        <rFont val="Garamond"/>
        <family val="1"/>
      </rPr>
      <t>28</t>
    </r>
    <r>
      <rPr>
        <sz val="12"/>
        <rFont val="Garamond"/>
        <family val="1"/>
      </rPr>
      <t xml:space="preserve"> acciones de control u operativos en materia de obras y urbanismo</t>
    </r>
  </si>
  <si>
    <t>Acciones de control  en materia de obras y urbanismo</t>
  </si>
  <si>
    <t>No acciones realizadas de control  en materia de obras y urbanismo</t>
  </si>
  <si>
    <t>La Alcaldía Local de Usme realizó 7 Operativos y/o Acciones de IVC en materia de Obras y Urbanismo durante el primer trimestre de 2020. Por lo tanto, se cumplió la meta al 100% .</t>
  </si>
  <si>
    <r>
      <t>Realizar 1</t>
    </r>
    <r>
      <rPr>
        <b/>
        <sz val="12"/>
        <rFont val="Garamond"/>
        <family val="1"/>
      </rPr>
      <t>2</t>
    </r>
    <r>
      <rPr>
        <sz val="12"/>
        <rFont val="Garamond"/>
        <family val="1"/>
      </rPr>
      <t xml:space="preserve"> acciones de control u operativos para dar cumplimiento a los fallos de cerros orientales</t>
    </r>
  </si>
  <si>
    <t>Acciones de control para el cumplimiento de fallos judiciales - cerros de oriente</t>
  </si>
  <si>
    <t>No acciones de control para dar cumplimiento de fallos judiciales - cerros de oriente - rio Bogotá</t>
  </si>
  <si>
    <t>La Alcaldía Local de Usme realizó 3 Acciones de control para dar cumplimiento de fallos judiciales - cerros de oriente, durante el primer trimestre de 2020. Por lo tanto, se cumplió la meta al 100% .</t>
  </si>
  <si>
    <t xml:space="preserve">Porcentaje de expedientes de policía con impulso procesal </t>
  </si>
  <si>
    <t>(No de expedientes con impulso procesal durante el trimestre  / expedientes procesales allegados a 31 de diciembre de 2019)x 100</t>
  </si>
  <si>
    <t>impulsos procesales</t>
  </si>
  <si>
    <t>Aplicativo Relacionado</t>
  </si>
  <si>
    <t>Reporte de los Inspectores de Policía de Usme. Base de datos de las Inspecciones y Expedientes Fisicos</t>
  </si>
  <si>
    <t>Porcentaje de expedientes de policía con fallo de fondo</t>
  </si>
  <si>
    <t>(No de fallos realizados  durante el trimestre/ expedientes procesales allegados a 31 de diciembre de 2019)*100</t>
  </si>
  <si>
    <t xml:space="preserve">Fallos de fondo </t>
  </si>
  <si>
    <t>Reporte DGP</t>
  </si>
  <si>
    <t>Actuaciones administrativas terminadas (archivadas)</t>
  </si>
  <si>
    <t>No actuaciones administrativas terminadas (archivadas) durante el trimestre</t>
  </si>
  <si>
    <t>Actuaciones administrativas terminadas (Archivadas)</t>
  </si>
  <si>
    <t>Reporte del Área de Gestión Policiva Jurídica Local de Usme. Base de datos de las  Actuaciones Administrativas activas a corte de 31 de diciembre de 2019 Expedientes Fisicos</t>
  </si>
  <si>
    <t xml:space="preserve">La Alcaldía Local  terminó en el trimestre 13 actuaciones administrativas activas. Por el momento, por parte de la Alcaldía Lcoal de Usme, por el momento se reporta sólo las actuaciones administrativas en materia de Actividad Económica y Espacio Público que se archivaron 7 así 8 1. No. 2013050880100006 E.C  2.  No. 442 de 2009 E.C                3. 488-10 EP                                   4. 2015050880100014 EC                      5. 2013050880100011E.C                      6. 201505088100007 E.C           7. 2016553880100036 E.C..)
Y con respecto al reporte de las actuaciones administrativas en materia de Obras y Urbanismo del Área de Gestión Policiva Jurídica Local, no se cuenta con la información toda vez que las personas que reportan información sobre este tema están en días de descanso compensatorio por tal razón no se puede emitir la información total de los avances realizados durante el primer trimestre de 2020 en ésta meta. </t>
  </si>
  <si>
    <t>Actuaciones administrativas terminadas hasta la primera instancia</t>
  </si>
  <si>
    <t>No de actuaciones administrativas terminadas  hasta la primera instancia</t>
  </si>
  <si>
    <t xml:space="preserve">La Alcaldía Local terminó en primera instancia 12 actuaciones administrativas.. Por el momento, por parte de la Alcaldía Lcoal de Usme se reporta sólo las actuaciones administrativas en materia de Actividad Económica y Espacio Público que se archivaron 7 así: 1. No. 2013050880100006 E.C  2.  No. 442 de 2009 E.C                3. 488-10 EP                                   4. 2015050880100014 EC                      5. 2013050880100011E.C                      6. 201505088100007 E.C           7. 2016553880100036 E.C
Y con respecto al reporte de las actuaciones administrativas en materia de Obras y Urbanismo del Área de Gestión Policiva Jurídica Local, no se cuenta con la información toda vez que las personas que reportan información sobre este tema están en días de descanso compensatorio por tal razón no se puede emitir la información total de los avances realizados durante el primer trimestre de 2020 en ésta meta. </t>
  </si>
  <si>
    <t>Subtotal metas alcaldías locales</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</si>
  <si>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</si>
  <si>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</si>
  <si>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</si>
  <si>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</si>
  <si>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</si>
  <si>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</si>
  <si>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Porcentaje de buenas prácticas ambientales implementadas</t>
  </si>
  <si>
    <t>Herramienta Oficina Asesora de Planeación</t>
  </si>
  <si>
    <t>Planeación Institucional</t>
  </si>
  <si>
    <t>Listas de chequeo al cumplimiento de criterios ambientales remitidos por la OAP</t>
  </si>
  <si>
    <t>SI</t>
  </si>
  <si>
    <t xml:space="preserve">Participar en el 100% de las actividades que sean convocadas por la Dirección Administrativa - Grupo gestión documental con el fin de que se apliquen correctamente los lineamiento de gestión documental en el proceso  o alcaldía local </t>
  </si>
  <si>
    <t>Nivel de participación en actividades de gestión documental</t>
  </si>
  <si>
    <t>(# participaciones en actividades de gestión documental/ # de actividades de gestión documental programadas)*100</t>
  </si>
  <si>
    <t>Participación en actividades</t>
  </si>
  <si>
    <t>Archivo de gestión Dirección administrativa- Grupo gestión documental</t>
  </si>
  <si>
    <t>Dirección administrativa- Grupo gestión documental</t>
  </si>
  <si>
    <t>Evidencias de reunión por proceso o localidad</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</si>
  <si>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</si>
  <si>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Caracterización de levantada</t>
  </si>
  <si>
    <t>#de caracterizaciones levantada</t>
  </si>
  <si>
    <t>Caracterizaciones</t>
  </si>
  <si>
    <t>Publicación intranet institucional</t>
  </si>
  <si>
    <t>Revisión publicación intranet</t>
  </si>
  <si>
    <t>Registrar una (1) buena práctica/idea innovadora de acuerdo con la metodología dada por la OAP con  fin de validar su potencialidad de implementación en los demás procesos de la entidad</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</si>
  <si>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</si>
  <si>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</si>
  <si>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</si>
  <si>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</si>
  <si>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</si>
  <si>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</si>
  <si>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</si>
  <si>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</si>
  <si>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</si>
  <si>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</si>
  <si>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</si>
  <si>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 xml:space="preserve">La Alcaldía Local  mantuvo al 100% las acciones correctivas, documentadas y vigentes en el trimestre.
</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</si>
  <si>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</si>
  <si>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</si>
  <si>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</si>
  <si>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</si>
  <si>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</si>
  <si>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</si>
  <si>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</si>
  <si>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Subtotal metas transversales</t>
  </si>
  <si>
    <t>IV TRIMESTRE</t>
  </si>
  <si>
    <t>TOTAL PLAN DE GESTIÓN</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</si>
  <si>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</si>
  <si>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</si>
  <si>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</si>
  <si>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r>
      <t xml:space="preserve">Jorge Eliecer Peña Pinilla
Alcalde Local de Usme
</t>
    </r>
    <r>
      <rPr>
        <b/>
        <sz val="16"/>
        <color theme="1"/>
        <rFont val="Garamond"/>
        <family val="1"/>
      </rPr>
      <t>Aprobado mediante caso HOLA N° 91012</t>
    </r>
  </si>
  <si>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</si>
  <si>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La Alcaldía Local comprometió a 30 de junio el 23,53 del presupuesto de inversión representado en   15,027,423,287.00,</t>
  </si>
  <si>
    <t>EJECUCIÓN PRESUPUESTAL A  JUNIO 30 DEL 2020. Aplicativo PREDIS</t>
  </si>
  <si>
    <t>La Alcaldía Local giro el 14,76 % a 30 de junio del presupuesto de inversión vigencia 2020, representado en   9,423,692,007.00</t>
  </si>
  <si>
    <t xml:space="preserve">La Alcaldía Local giro el 9,72 % a 30 de junio del presupuesto de inversión obligaciones por pagar vigencia 2019, representado en  4,806,412,862.00
</t>
  </si>
  <si>
    <t>La Alcaldía Local giro el 31,19 % a 30 de junio del presupuesto de inversión obligaciones por pagar vigencia 2018 y anteriores, representado en   8,601,940,512.00</t>
  </si>
  <si>
    <t>La Alcaldía Local ejecutó el 100% de las actividades establecidas para el trimestre en materia de SIPSE local, entre las cuales se encuentra -Reportar los requerimientos a los enlaces de la DGDL en relación con el mejoramiento de la herramienta tecnología  -Normalización del cargue de información en el Módulo de Contratación y Módulo  financiero de SIPSE local para la vigencia 2020- Participar en los entrenamientos de la DGDL sobre las generalidades de SIPSE loca-Participar en los entrenamientos de la DGDL sobre el módulo de proyectos y banco de iniciativas ciudadanas de SIPSE local.</t>
  </si>
  <si>
    <t>Reporte cumplimiento plan de acción SIPSE Local remitido por la Dirección para la Gestión del Desarrollo Local.</t>
  </si>
  <si>
    <t>Se ejecutó el 100% del plan de sostenibilidad contable, formulado para el primer semestre de la vigencia 2020 para la Alcaldía Local de USME.</t>
  </si>
  <si>
    <t>Plan de Sostenibilidad Contable Usme</t>
  </si>
  <si>
    <t>Diligenciar el 100% del formulario de indicadores sobre transparencia.</t>
  </si>
  <si>
    <t>Porcentaje de cumplimiento bateria de indicadores de transparencia</t>
  </si>
  <si>
    <t>( Cantidad de variables publicadas de la bateria de indicadores de transparencia de la vigencia/ Cantidad total de la batería de indicadores de transparencia en la vigencia) * 100</t>
  </si>
  <si>
    <t>Reporte Instrumento bateria de indicadores</t>
  </si>
  <si>
    <t>Fondo de Desarrollo Local</t>
  </si>
  <si>
    <t>Diligenciamiento del formulario de bateia de indicadores</t>
  </si>
  <si>
    <t>META NO  PROGRAMADA</t>
  </si>
  <si>
    <t>La Alcaldía Local de acuerdo con el reporte remitido ha dado respuesta a 288 requerimientos ciudadanos de los 74 programados para el trimestre, lo que representa un nivel de avance del 100% en el trimestre.</t>
  </si>
  <si>
    <t>La Alcaldía Local impulso procesalmente a 7,882 expedientes allegados a 31 de diciembre de 2019.</t>
  </si>
  <si>
    <t>Reporte Dirección para la Gestión Policiva</t>
  </si>
  <si>
    <t>La Alcaldía Local falló de fondo en el trimestre 390 expedientes  de los   1.114 programados.</t>
  </si>
  <si>
    <t>La Alcaldía Local  terminó 30 actuación administrativa durante el II trimestre.</t>
  </si>
  <si>
    <t xml:space="preserve">META NO PROGRAMADA    </t>
  </si>
  <si>
    <t>La Alcaldía Local cumplió con el 100% de los criterios ambientales evaluados durante el trimestre: Rally Digital, Reporte consumo de papel, Participación eventos ambientales y huella ecológica de conformidad con el reporte remitido por la Oficina Asesora de Planeación.</t>
  </si>
  <si>
    <t>Reporte criterios ambientales</t>
  </si>
  <si>
    <t>Reporte Dirección Administrativa</t>
  </si>
  <si>
    <t>La Alcaldía Local de los un  (1) plan abiertos, tiene la totalidad de acciones seis ( 6) abiertas vencidas a 30 de junio de 2020.</t>
  </si>
  <si>
    <t>Reporte MIMEC y SIG Oficina Asesora de Planeación</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</si>
  <si>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99 lo que representa un nivel de cumplimiento trimestral del 86%.</t>
  </si>
  <si>
    <t>Reporte Oficina Asesora de Comunicaciones Ley 1712 de 2014.</t>
  </si>
  <si>
    <t>CUMPLIMIENTO TRIMESTRE II</t>
  </si>
  <si>
    <t>CUMPLIMIENTO TRIMESTRE I</t>
  </si>
  <si>
    <t>La Alcaldía Local cumplió con el 100% de las actividades de presupuestos participativos:  1.Contratación de la Plataforma de votación para priorización de conceptos de líneas de gasto. 2.  Capacitación y divulgación sobre acceso y reglas de la plataforma, y la utilización del instrumento de votación.</t>
  </si>
  <si>
    <t>29 de julio de 2020</t>
  </si>
  <si>
    <t>La Alcaldía Local no fue convocada  por la Direccion Administrativa,</t>
  </si>
  <si>
    <t>Para segundo trimestre de la vigencia 2020, el plan de gestión de la alcaldía local alcanzó un nivel de desempeño del 87%.
Ahora bien, de acuerdo con las solicitudes realizadas por el director para la Gestión Policiva y el Subsecretario de Gestión Institucional se realizaron las siguientes modificaciones al plan de gestión:
•	Modificación del avance de la meta “Fallar de fondo el 20 % de los expedientes de policía a cargo de las inspecciones de policía con corte a 31-12-2019" para primer trimestre. (Correo electrónico del 10/07/2020)
•	Adicionar la meta “Diligenciar el 100% del formulario de indicadores sobre transparencia” (Radicado No. 20204000166683)</t>
  </si>
  <si>
    <t>La Alcaldía Local falló de fondo el  4,33% de los expedientes de policía a cargo de las inspecciones de policía con corte a 31-12-2019 programados para el trimestre.</t>
  </si>
  <si>
    <t>La Alcaldía Local de Usme realizó 27 Operativos y/o Acciones de IVC en materia de Actividad Económica durante el segundo trimestre de 2020. Por lo tanto, se superó la meta del trimestre al 180%. Se cumplió al 100%</t>
  </si>
  <si>
    <t>Carpeta de Operativos y/o Acciones de IVC Alcaldía Local Usme vigencia 2020 y Reporte de la DGP de la SDG</t>
  </si>
  <si>
    <t>La Alcaldía Local de Usme realizó 25 Operativos y/o Acciones de IVC en materia de Espacio Público durante el segundo trimestre de 2020. Por lo tanto, se superó la meta del trimestre al 166,7%. Se cumplió al 100%</t>
  </si>
  <si>
    <t>La Alcaldía Local de Usme realizó siete (7) Operativos y/o Acciones de IVC en materia de Obras y Urbanismo durante el segundo trimestre de 2020. Por lo tanto, se superó la meta del trimestre y se cumplió al 100%</t>
  </si>
  <si>
    <t>Carpeta de Operativos y/o Acciones de IVC a.L.L Usme vigencia 2020 y Reporte de la DGP de la SDG</t>
  </si>
  <si>
    <t>La Alcaldía Local de Usme realizó tres (03) Acciones de Control durante el segundo trimestre de 2020, para dar cumplimiento a los fallos de cerros orientales. Por lo tanto, se cumplió la meta al 100%</t>
  </si>
  <si>
    <t>30 de septiembre de 2020</t>
  </si>
  <si>
    <t>Lograr el 75% de cumplimiento físico acumulado del plan de desarrollo local.</t>
  </si>
  <si>
    <t>Girar mínimo el 50% del presupuesto de inversión directa comprometido en la vigencia 2020</t>
  </si>
  <si>
    <t>Girar mínimo el 50% del presupuesto comprometido constituido como obligaciones por pagar de la vigencia 2019 (inversión).</t>
  </si>
  <si>
    <t>Girar mínimo el 65% del presupuesto comprometido constituido como obligaciones por pagar de la vigencia 2018 y anteriores (inversión).</t>
  </si>
  <si>
    <t>Impulsar procesalmente (avocar, rechazar, enviar al competente), el 35% de los expedientes de policía a cargo de las inspecciones de policía, con corte a 31 de diciembre de 2019</t>
  </si>
  <si>
    <t>Fallar de fondo el 12 %  de los expedientes de policía a cargo de las inspecciones de policía con corte a 31-12-2019</t>
  </si>
  <si>
    <t>Terminar (archivar), 80 actuaciones administrativas activas</t>
  </si>
  <si>
    <t>Terminar70 actuaciones administrativas hasta la primera instancia</t>
  </si>
  <si>
    <t xml:space="preserve">En atención al desarrollo de las mesas técnicas de revisión de avances y desempeños de metas realizadas entre: alcaldías locales - Subsecretaría de Gestión Local, alcaldías locales – Dirección para la Gestión Policiva y, en el marco de las solicitudes remitidas por la Subsecretaría de Gestión Institucional y el líder del equipo Políticas Públicas y Gestión del Conocimiento se realizan por solicitud y aprobación de los líderes de proceso se modifican las metas:
• Lograr el 75% de cumplimiento físico acumulado del plan de desarrollo local.
• Girar mínimo el 50% del presupuesto de inversión directa comprometido en la vigencia 2020.
• Girar mínimo el 50% del presupuesto comprometido constituido como obligaciones por pagar de la vigencia 2019 (inversión).
• Girar mínimo el 65% del presupuesto comprometido constituido como obligaciones por pagar de la vigencia 2018 y anteriores (inversión).
 • Diligenciar el 100% del formulario de indicadores sobre transparencia. Dejando la programación total a cuarto trimestre
• Impulsar procesalmente (avocar, rechazar, enviar al competente), el 35% de los expedientes de policía a cargo de las inspecciones de policía, con corte a 31 de diciembre de 2019.
• Fallar de fondo el 12 % de los expedientes de policía a cargo de las inspecciones de policía con corte a 31-12-2019
• Terminar (archivar) 80 actuaciones administrativas activas.
• Terminar 70 actuaciones administrativas hasta la primera instancia.
• 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Dejando la programación total a iv trimestre.
</t>
  </si>
  <si>
    <t>La Alcaldía Local de Usme realizó de forma virtual a través de la plataforma FACEBOOK LIVE la Audiencia Pública de Rendición de Cuentas Gestión vigencia 2019, el pasado 30 de Mayo de 2020, con una participación ciudadana de 115 Asistentes (Espectadores en Vivo), la cual ha logrado un Alcance de 11.124 personas que lo han reproducido de forma posterior.  Previo a ello se realizaron dos Diálogos Ciudadanos también de forma virtual a través de FACEBOOK LIVE.</t>
  </si>
  <si>
    <t>Carpeta de rendición de cuentas vigencia 2019 ó entregables del contrato vigencia 2020</t>
  </si>
  <si>
    <t xml:space="preserve">La Alcaldía Local cumplió con el 100% de las actividades de presupuestos participativos. Toda vez que realizó 09 actividades de 09 programadas dispuesto en la circular 029 de 2020.  A la fecha se puede señalar un cumplimiento a cabalidad de los lineamientos del plan de acción de la primera fase de los presupuestos participativos, el cual se encuentra dispuesto en la circular 029 de 2020 en efecto de lo anterior se puede señalar:
1. El 23 de julio de 2020 se consolida el acta del comité local de presupuestos participativos.
2. A termino de 31 de julio de 2020, se terminaron los encuentros ciudadanos los cuales en el caso de la localidad de Usme permitieron la realización de un total de 5 pre-encuentros ciudadanos y 34 encuentro ciudadanos con un total de 4511 participantes. Esta actividad se estableció de la mano entre el CPL y la ALU. 
3.  Durante el mes de agosto se establece el ejercicio de análisis de los resultados de los encuentros ciudadanos y la votación de remanentes las cuales decidieron priorizar los programas sociales por encima de las obras públicas.
4.  El 23 de agosto se firma el acta de presupuestos participativos de conformidad con el cronograma dispuesto en la circular 029 de 2020
5. Derivado de estos elemento se prepara de acuerdo a los formatos remitidos por parte del nivel central el borrador del plan de desarrollo durante el mes de agosto y septiembre el cual se remite al CPL
6. El CPL remite Concepto al Plan de Desarrollo el 12 de septiembre
7. Se realiza el cierre de los encuentros ciudadanos el 14 de septiembre de manera conjunta entre ALU e IDPAC.
8. Luego de esto se da curso de trámite del proyecto ante la JAL Usme, la cual establece como aprobado el proyecto de PDL después de dos semanas de discusión.
9.  Se realizan reuniones con el nivel central sobre los lineamientos para la segunda fase de presupuestos participativos
Con esta trazabilidad se da cumplimiento al plan de acción dispuesto para la primera Fase. En la actualidad se están estableciendo los procesos de lineamiento de la segunda fase.
</t>
  </si>
  <si>
    <t>Aunque la meta no esta programada para el tercer trimestre. A continucación se informa que el Porcentaje de avance acumulado en el cumplimiento físico del Plan de Desarrollo Local de la Alcaldía Local de Usme a tercer trimestre es del 82% conforme al seguimiento interno conforme a los parameros de la matriz MUSI. Sin embargo, falta el reporte oficial emitido por la SDP que lo emiten en la tercera semana del mes de octubre de 2020.</t>
  </si>
  <si>
    <t>La Alcaldía Local de Usme ha comprometido a corte de 30 de septiembre de 2020 el valor de $ 46,923,767,076.00 equivalente al 68,72%,, teniendo en cuenta que el valor de presupuesto de inversión directar de la presente vigencia es de $ 68,285,561,187.00</t>
  </si>
  <si>
    <t>La Alcaldía Local de Usme ha girado a corte de 30 de septiembre de 2020  el valor de $33,128,059,606.00 del presupuesto de inversión directa de la presente vigencia, equivalente al 48,51%. Ello, teniendo en cuenta que el valor del presupuesto de inversión asignado a la vigencia 2020 es de $68,285,561,187.00</t>
  </si>
  <si>
    <t>La Alcaldía Local de Usme a corte de 30 de septiembre  de 2020 ha girado el valor de $  18,432,265,965.00 de obligaciones por pagar de la vigencia 2019, equivalente al 37,28%. Ello teniendo en cuenta que el valor de las Obligaciones por pagar de la vigencia 2019 es de $49,447,803,036.00.</t>
  </si>
  <si>
    <r>
      <t xml:space="preserve">La Alcaldía Local de Usme a corte de 30 de septiembre  de 2020 ha girado el valor de $14,768,212,940.00 de obligaciones por pagar de la vigencia 2018, equivalente al 53,54%.  Ello teniendo en cuenta que el valor de las Obligaciones por pagar de la vigencia 2019 es de $27,581,747,263.00. Po lo tanto, se supero la meta del trimestre alcanzando un cumplimiento del 134%. </t>
    </r>
    <r>
      <rPr>
        <b/>
        <sz val="11"/>
        <color indexed="8"/>
        <rFont val="Garamond"/>
        <family val="1"/>
      </rPr>
      <t>Se Cumplio al 100%</t>
    </r>
  </si>
  <si>
    <t>La Alcaldía Local de Usme realizó tres (03) Acciones de Control durante el tercer trimestre de 2020, para dar cumplimiento a los fallos de cerros orientales. Por lo tanto, se cumplió la meta al 100%</t>
  </si>
  <si>
    <t xml:space="preserve">Página web: www.usme.gov.co en el siguiente enlace 
http://usme.gov.co/transparencia
Reporte Oficina Asesora de Comunicaciones Ley 1712 de 2014. </t>
  </si>
  <si>
    <t>Reporte Subsecretaría de Gestión Local</t>
  </si>
  <si>
    <t xml:space="preserve">La Alcaldía Local participó en 6 de las 8 actividades programadas por la Dirección para la Gestión del Desarrollo Local Así:
1. Reportar los requerimientos a los enlaces de la DGDL en relación al mejoramiento de la herramienta tecnológica.
2.Actualizar los usuarios oportunamente cuando sea necesario para el correcto flujo de la información en el sistema.
3.Responder las encuestas presentadas en los entrenamientos de la DGDL 
4. Participar en los entrenamientos de la DGDL sobre las generalidades de SIPSE local
5.Participar en los entrenamientos de la DGDL sobre el módulo de proyectos y banco de iniciativas ciudadanas de SIPSE local 
6.Participar en los entrenamientos de la DGDL sobre el módulo de contratación y financiero de SIPSE local. </t>
  </si>
  <si>
    <t>Según el reporte remitido por la Subsecretaría de Gestión Institucional, la Alcaldía Local no reportó el Plan de Sostenibilidad Contable.</t>
  </si>
  <si>
    <t>Reporte Subsecretaría de Gestión Institucional</t>
  </si>
  <si>
    <t xml:space="preserve">La Alcaldía Local de acuerdo con el reporte remitido dio  respuesta a  435 requerimientos ciudadanos de los 110 programados para el trimestre, lo que representa un nivel de avance del 100% en el trimestre.
</t>
  </si>
  <si>
    <r>
      <t xml:space="preserve">La Alcaldía Local de Usme realizó 28 Operativos y/o Acciones de IVC en materia de Actividad Económica durante el tercer trimestre de 2020. Por lo tanto, se superó la meta del trimestre al 187%. </t>
    </r>
    <r>
      <rPr>
        <b/>
        <sz val="11"/>
        <color indexed="8"/>
        <rFont val="Garamond"/>
        <family val="1"/>
      </rPr>
      <t>Se cumplió al 100%</t>
    </r>
  </si>
  <si>
    <r>
      <t xml:space="preserve">La Alcaldía Local de Usme realizó 40 Operativos y/o Acciones de IVC en materia de Espacio Público durante el tercer trimestre de 2020. Por lo tanto, se superó la meta del trimestre al 300%. </t>
    </r>
    <r>
      <rPr>
        <b/>
        <sz val="11"/>
        <color indexed="8"/>
        <rFont val="Garamond"/>
        <family val="1"/>
      </rPr>
      <t>Se cumplió al 100%</t>
    </r>
  </si>
  <si>
    <t>La Alcaldía Local de Usme realizó seis (6)  Operativos y/o Acciones de IVC en materia de Obras y Urbanismo durante el tercer trimestre de 2020. Por lo tanto, se logró el 71,43% de cumplimiento en este trimestre.</t>
  </si>
  <si>
    <t>La Alcaldía Local impulso procesalmente a 7,951 expedientes allegados a 31 de diciembre de 2019 de los 3,343 programados en el trimestre.</t>
  </si>
  <si>
    <r>
      <t>La Alcaldía Local no falló de fondo en el trimestre ningún expediente  de los 223 programados</t>
    </r>
    <r>
      <rPr>
        <b/>
        <sz val="11"/>
        <color theme="1"/>
        <rFont val="Calibri"/>
        <family val="2"/>
        <scheme val="minor"/>
      </rPr>
      <t>.</t>
    </r>
  </si>
  <si>
    <t>La Alcaldía Local  terminó 10 actuaciones administrativas durante el tercer trimestre de 2020.</t>
  </si>
  <si>
    <t>La Alcaldía Local terminó en el trimestre 125 actuaciones administrativas activas.</t>
  </si>
  <si>
    <t xml:space="preserve">La Alcaldía Local participó en 1 de las 4 actividades convocadas por la Dirección Administrativa así:
-Asistencias Técnicas para la implementación y ajustes de las TRD
</t>
  </si>
  <si>
    <t>La Alcaldía Local de Usme reportó en el aplciativo AGORA en el mes de septiembre de 2020,  una (01) buena práctica innovadora en proceso de Planeación , conforme a la metodolgía dada por la OAP denominada "Usme Participa" cuyo propósito es Posicionar a Usme como Localidad altamente participativa en el proceso de planeación local en el marco de los Encuentros Ciudadanos y los Presupuestos Participativos.</t>
  </si>
  <si>
    <t>La Alcaldía Local de las 6  acciones abiertas tiene 6 acciones vencidas en el trimestre.</t>
  </si>
  <si>
    <t>De los 115 criterios evaluados en la actualización de la página web de conformidad con lo definido en la Ley 1712 de 2014 "Por medio de la cual se crea la Ley de Transparencia y del Derecho de Acceso 97 lo que representa un nivel de cumplimiento trimestral del 84%.</t>
  </si>
  <si>
    <t>CUMPLIMIENTO III TRIMESTRE</t>
  </si>
  <si>
    <t xml:space="preserve">Reporte equipo Análisis y Políticas </t>
  </si>
  <si>
    <t>Reporte Oficina Asesora de Planeación</t>
  </si>
  <si>
    <r>
      <t xml:space="preserve">Para segundo trimestre de la vigencia 2020, el plan de gestión de la alcaldía local alcanzó un nivel de desempeño del </t>
    </r>
    <r>
      <rPr>
        <b/>
        <sz val="11"/>
        <color theme="1"/>
        <rFont val="Garamond"/>
        <family val="1"/>
      </rPr>
      <t>78%</t>
    </r>
    <r>
      <rPr>
        <sz val="11"/>
        <color theme="1"/>
        <rFont val="Garamond"/>
        <family val="1"/>
      </rPr>
      <t>.</t>
    </r>
  </si>
  <si>
    <t>23 de octubre de 2020</t>
  </si>
  <si>
    <t>29 de octubre de 2020</t>
  </si>
  <si>
    <r>
      <t xml:space="preserve">En atención a la solicitud de la Dirección para la Gestión Policiva, se ajusta la meta "Terminar XXX actuaciones administrativas en primera instancia"  lo cual genera una modificación al nivel de avance trimestral el cual quedó en </t>
    </r>
    <r>
      <rPr>
        <b/>
        <sz val="11"/>
        <color theme="1"/>
        <rFont val="Garamond"/>
        <family val="1"/>
      </rPr>
      <t>78%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</si>
</sst>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 _€_-;\-* #,##0.00\ _€_-;_-* &quot;-&quot;??\ _€_-;_-@_-"/>
    <numFmt numFmtId="165" formatCode="* #,##0.00&quot;    &quot;;\-* #,##0.00&quot;    &quot;;* \-#&quot;    &quot;;@\ "/>
    <numFmt numFmtId="166" formatCode="_-* #,##0.0_-;\-* #,##0.0_-;_-* &quot;-&quot;_-;_-@_-"/>
  </numFmts>
  <fonts count="30" x14ac:knownFonts="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11"/>
      <name val="Garamond"/>
      <family val="1"/>
    </font>
    <font>
      <b/>
      <sz val="12"/>
      <name val="Garamond"/>
      <family val="1"/>
    </font>
    <font>
      <b/>
      <sz val="20"/>
      <color theme="1"/>
      <name val="Garamond"/>
      <family val="1"/>
    </font>
    <font>
      <sz val="16"/>
      <color theme="1"/>
      <name val="Garamond"/>
      <family val="1"/>
    </font>
    <font>
      <b/>
      <sz val="16"/>
      <color theme="1"/>
      <name val="Garamond"/>
      <family val="1"/>
    </font>
    <font>
      <sz val="11"/>
      <color rgb="FF0070C0"/>
      <name val="Garamond"/>
      <family val="1"/>
    </font>
    <font>
      <sz val="10"/>
      <color rgb="FF0070C0"/>
      <name val="Garamond"/>
      <family val="1"/>
    </font>
    <font>
      <b/>
      <sz val="11"/>
      <color rgb="FF0070C0"/>
      <name val="Garamond"/>
      <family val="1"/>
    </font>
    <font>
      <sz val="9"/>
      <color theme="1"/>
      <name val="Garamond"/>
      <family val="1"/>
    </font>
    <font>
      <sz val="11"/>
      <color rgb="FF000000"/>
      <name val="Garamond"/>
      <family val="1"/>
    </font>
    <font>
      <b/>
      <sz val="11"/>
      <name val="Garamond"/>
      <family val="1"/>
    </font>
    <font>
      <b/>
      <sz val="11"/>
      <color rgb="FF000000"/>
      <name val="Garamond"/>
      <family val="1"/>
    </font>
    <font>
      <b/>
      <sz val="11"/>
      <color theme="1"/>
      <name val="Calibri"/>
      <family val="2"/>
      <scheme val="minor"/>
    </font>
    <font>
      <b/>
      <sz val="11"/>
      <color indexed="8"/>
      <name val="Garamond"/>
      <family val="1"/>
    </font>
    <font>
      <b/>
      <sz val="24"/>
      <color theme="1"/>
      <name val="Garamond"/>
      <family val="1"/>
    </font>
  </fonts>
  <fills count="16">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B050"/>
        <bgColor indexed="64"/>
      </patternFill>
    </fill>
  </fills>
  <borders count="51">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1">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356">
    <xf numFmtId="0" fontId="0" fillId="0" borderId="0" xfId="0"/>
    <xf numFmtId="0" fontId="4" fillId="12" borderId="9" xfId="0" applyFont="1" applyFill="1" applyBorder="1" applyAlignment="1">
      <alignment horizontal="justify" vertical="center" wrapText="1"/>
    </xf>
    <xf numFmtId="0" fontId="3" fillId="0" borderId="9" xfId="0" applyFont="1" applyBorder="1" applyAlignment="1">
      <alignment vertical="center" wrapText="1"/>
    </xf>
    <xf numFmtId="0" fontId="5" fillId="0" borderId="25" xfId="0" applyFont="1" applyBorder="1" applyAlignment="1" applyProtection="1">
      <alignment horizontal="justify" vertical="center" wrapText="1"/>
      <protection locked="0"/>
    </xf>
    <xf numFmtId="0" fontId="5" fillId="0" borderId="9" xfId="0" applyFont="1" applyBorder="1" applyAlignment="1" applyProtection="1">
      <alignment horizontal="justify" vertical="center" wrapText="1"/>
      <protection locked="0"/>
    </xf>
    <xf numFmtId="0" fontId="5" fillId="0" borderId="9"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5" xfId="0" applyFont="1" applyBorder="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xf numFmtId="0" fontId="5" fillId="0" borderId="13" xfId="0" applyFont="1" applyBorder="1" applyAlignment="1">
      <alignment horizontal="justify" vertical="center" wrapText="1"/>
    </xf>
    <xf numFmtId="9" fontId="5" fillId="0" borderId="9" xfId="2" applyFont="1" applyBorder="1" applyAlignment="1">
      <alignment horizontal="center" vertical="center" wrapText="1"/>
    </xf>
    <xf numFmtId="0" fontId="3" fillId="0" borderId="9" xfId="0" applyFont="1" applyBorder="1" applyAlignment="1">
      <alignment horizontal="center"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11" borderId="9" xfId="0" applyFont="1" applyFill="1" applyBorder="1" applyAlignment="1">
      <alignment vertical="center"/>
    </xf>
    <xf numFmtId="9" fontId="12" fillId="8" borderId="9" xfId="0" applyNumberFormat="1" applyFont="1" applyFill="1" applyBorder="1" applyAlignment="1">
      <alignment vertical="center"/>
    </xf>
    <xf numFmtId="0" fontId="12" fillId="8" borderId="9" xfId="0" applyFont="1" applyFill="1" applyBorder="1" applyAlignment="1">
      <alignment vertical="center"/>
    </xf>
    <xf numFmtId="0" fontId="6" fillId="5" borderId="9" xfId="0" applyFont="1" applyFill="1" applyBorder="1" applyAlignment="1">
      <alignment vertical="center"/>
    </xf>
    <xf numFmtId="0" fontId="3" fillId="0" borderId="10" xfId="0" applyFont="1" applyBorder="1" applyAlignment="1">
      <alignment horizontal="center" vertical="center"/>
    </xf>
    <xf numFmtId="0" fontId="4" fillId="12" borderId="10" xfId="0" applyFont="1" applyFill="1" applyBorder="1" applyAlignment="1">
      <alignment horizontal="justify" vertical="center" wrapText="1"/>
    </xf>
    <xf numFmtId="0" fontId="3" fillId="5" borderId="9" xfId="0" applyFont="1" applyFill="1" applyBorder="1" applyAlignment="1">
      <alignment vertical="center" wrapText="1"/>
    </xf>
    <xf numFmtId="0" fontId="6" fillId="5" borderId="9" xfId="0" applyFont="1" applyFill="1" applyBorder="1" applyAlignment="1">
      <alignment vertical="center" wrapText="1"/>
    </xf>
    <xf numFmtId="0" fontId="6" fillId="5" borderId="12" xfId="0" applyFont="1" applyFill="1" applyBorder="1" applyAlignment="1">
      <alignment vertical="center"/>
    </xf>
    <xf numFmtId="0" fontId="6" fillId="5" borderId="12" xfId="0" applyFont="1" applyFill="1" applyBorder="1" applyAlignment="1">
      <alignment vertical="center" wrapText="1"/>
    </xf>
    <xf numFmtId="0" fontId="6" fillId="5" borderId="10" xfId="0" applyFont="1" applyFill="1" applyBorder="1" applyAlignment="1">
      <alignment vertical="center"/>
    </xf>
    <xf numFmtId="0" fontId="6" fillId="0" borderId="12" xfId="0" applyFont="1" applyBorder="1" applyAlignment="1">
      <alignment vertical="center" wrapText="1"/>
    </xf>
    <xf numFmtId="0" fontId="6" fillId="11" borderId="9" xfId="0" applyFont="1" applyFill="1" applyBorder="1" applyAlignment="1">
      <alignment vertical="center" wrapText="1"/>
    </xf>
    <xf numFmtId="0" fontId="6" fillId="9" borderId="9" xfId="0" applyFont="1" applyFill="1" applyBorder="1" applyAlignment="1">
      <alignment vertical="center" wrapText="1"/>
    </xf>
    <xf numFmtId="0" fontId="6" fillId="7" borderId="9" xfId="0" applyFont="1" applyFill="1" applyBorder="1" applyAlignment="1">
      <alignment vertical="center" wrapText="1"/>
    </xf>
    <xf numFmtId="0" fontId="6" fillId="7" borderId="25" xfId="0" applyFont="1" applyFill="1" applyBorder="1" applyAlignment="1">
      <alignment vertical="center" wrapText="1"/>
    </xf>
    <xf numFmtId="0" fontId="6" fillId="7" borderId="26" xfId="0" applyFont="1" applyFill="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11" borderId="25" xfId="0" applyFont="1" applyFill="1" applyBorder="1" applyAlignment="1">
      <alignment vertical="center" wrapText="1"/>
    </xf>
    <xf numFmtId="0" fontId="6" fillId="0" borderId="15" xfId="0" applyFont="1" applyBorder="1" applyAlignment="1">
      <alignment vertical="center" wrapText="1"/>
    </xf>
    <xf numFmtId="0" fontId="6" fillId="9" borderId="25" xfId="0" applyFont="1" applyFill="1" applyBorder="1" applyAlignment="1">
      <alignment vertical="center" wrapText="1"/>
    </xf>
    <xf numFmtId="0" fontId="6" fillId="9" borderId="26" xfId="0" applyFont="1" applyFill="1" applyBorder="1" applyAlignment="1">
      <alignment vertical="center" wrapText="1"/>
    </xf>
    <xf numFmtId="0" fontId="6" fillId="11" borderId="26" xfId="0" applyFont="1" applyFill="1" applyBorder="1" applyAlignment="1">
      <alignment vertical="center" wrapText="1"/>
    </xf>
    <xf numFmtId="0" fontId="11" fillId="8" borderId="12" xfId="0" applyFont="1" applyFill="1" applyBorder="1" applyAlignment="1" applyProtection="1">
      <alignment horizontal="justify" vertical="center" wrapText="1"/>
      <protection locked="0"/>
    </xf>
    <xf numFmtId="9" fontId="12" fillId="8" borderId="12" xfId="0" applyNumberFormat="1" applyFont="1" applyFill="1" applyBorder="1" applyAlignment="1">
      <alignment vertical="center"/>
    </xf>
    <xf numFmtId="0" fontId="6" fillId="11" borderId="26" xfId="0" applyFont="1" applyFill="1" applyBorder="1" applyAlignment="1">
      <alignment vertical="center"/>
    </xf>
    <xf numFmtId="0" fontId="4" fillId="12" borderId="25" xfId="0" applyFont="1" applyFill="1" applyBorder="1" applyAlignment="1">
      <alignment horizontal="justify" vertical="center" wrapText="1"/>
    </xf>
    <xf numFmtId="0" fontId="3" fillId="0" borderId="25" xfId="0" applyFont="1" applyBorder="1" applyAlignment="1">
      <alignment vertical="center" wrapText="1"/>
    </xf>
    <xf numFmtId="0" fontId="9" fillId="0" borderId="25" xfId="0" applyFont="1" applyBorder="1" applyAlignment="1">
      <alignment vertical="center" wrapText="1"/>
    </xf>
    <xf numFmtId="0" fontId="13" fillId="11" borderId="25" xfId="0" applyFont="1" applyFill="1" applyBorder="1" applyAlignment="1">
      <alignment vertical="center" wrapText="1"/>
    </xf>
    <xf numFmtId="0" fontId="5" fillId="0" borderId="25" xfId="0" applyFont="1" applyBorder="1" applyAlignment="1">
      <alignment horizontal="justify" vertical="center" wrapText="1"/>
    </xf>
    <xf numFmtId="0" fontId="5" fillId="0" borderId="15" xfId="0" applyFont="1" applyBorder="1" applyAlignment="1">
      <alignment horizontal="justify" vertical="center" wrapText="1"/>
    </xf>
    <xf numFmtId="9" fontId="5" fillId="0" borderId="13" xfId="2" applyFont="1" applyBorder="1" applyAlignment="1">
      <alignment horizontal="center" vertical="center" wrapText="1"/>
    </xf>
    <xf numFmtId="0" fontId="6" fillId="0" borderId="25" xfId="0" applyFont="1" applyBorder="1" applyAlignment="1">
      <alignment vertical="center"/>
    </xf>
    <xf numFmtId="0" fontId="3" fillId="0" borderId="26" xfId="0" applyFont="1" applyBorder="1" applyAlignment="1">
      <alignment vertical="center" wrapText="1"/>
    </xf>
    <xf numFmtId="0" fontId="6" fillId="8" borderId="0" xfId="0" applyFont="1" applyFill="1" applyBorder="1" applyAlignment="1">
      <alignment vertical="center"/>
    </xf>
    <xf numFmtId="0" fontId="6" fillId="11" borderId="8" xfId="0" applyFont="1" applyFill="1" applyBorder="1" applyAlignment="1">
      <alignment vertical="center"/>
    </xf>
    <xf numFmtId="0" fontId="5" fillId="0" borderId="26" xfId="0" applyFont="1" applyBorder="1" applyAlignment="1" applyProtection="1">
      <alignment horizontal="justify" vertical="center" wrapText="1"/>
      <protection locked="0"/>
    </xf>
    <xf numFmtId="0" fontId="5" fillId="0" borderId="27" xfId="0" applyFont="1" applyBorder="1" applyAlignment="1" applyProtection="1">
      <alignment horizontal="justify" vertical="center" wrapText="1"/>
      <protection locked="0"/>
    </xf>
    <xf numFmtId="0" fontId="6" fillId="11" borderId="25" xfId="0" applyFont="1" applyFill="1" applyBorder="1" applyAlignment="1">
      <alignment vertical="center"/>
    </xf>
    <xf numFmtId="0" fontId="5" fillId="0" borderId="26" xfId="0" applyFont="1" applyBorder="1" applyAlignment="1" applyProtection="1">
      <alignment horizontal="center" vertical="center" wrapText="1"/>
      <protection locked="0"/>
    </xf>
    <xf numFmtId="0" fontId="3" fillId="0" borderId="33" xfId="0" applyFont="1" applyBorder="1" applyAlignment="1">
      <alignment vertical="center" wrapText="1"/>
    </xf>
    <xf numFmtId="0" fontId="10" fillId="11" borderId="15"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27" xfId="0" applyFont="1" applyFill="1" applyBorder="1" applyAlignment="1">
      <alignment horizontal="center" vertical="center" wrapText="1"/>
    </xf>
    <xf numFmtId="0" fontId="6" fillId="0" borderId="25" xfId="0" applyFont="1" applyFill="1" applyBorder="1" applyAlignment="1">
      <alignment vertical="center"/>
    </xf>
    <xf numFmtId="0" fontId="14" fillId="6" borderId="25"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6" fillId="0" borderId="0" xfId="0" applyFont="1" applyAlignment="1">
      <alignment horizontal="center" vertical="center"/>
    </xf>
    <xf numFmtId="0" fontId="6" fillId="11" borderId="9"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0" xfId="0" applyFont="1" applyFill="1" applyBorder="1" applyAlignment="1">
      <alignment horizontal="center" vertical="center"/>
    </xf>
    <xf numFmtId="9" fontId="5" fillId="0" borderId="9" xfId="0" applyNumberFormat="1" applyFont="1" applyBorder="1" applyAlignment="1">
      <alignment horizontal="center" vertical="center" wrapText="1"/>
    </xf>
    <xf numFmtId="0" fontId="9" fillId="12" borderId="25" xfId="0" applyFont="1" applyFill="1" applyBorder="1" applyAlignment="1">
      <alignment horizontal="justify" vertical="center"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10" fontId="6" fillId="11" borderId="9" xfId="0" applyNumberFormat="1" applyFont="1" applyFill="1" applyBorder="1" applyAlignment="1">
      <alignment horizontal="center" vertical="center"/>
    </xf>
    <xf numFmtId="0" fontId="6" fillId="11" borderId="9" xfId="0" applyFont="1" applyFill="1" applyBorder="1" applyAlignment="1">
      <alignment horizontal="center" vertical="center" wrapText="1"/>
    </xf>
    <xf numFmtId="0" fontId="9" fillId="0" borderId="32" xfId="0" applyFont="1" applyBorder="1" applyAlignment="1">
      <alignment vertical="center" wrapText="1"/>
    </xf>
    <xf numFmtId="9" fontId="5" fillId="0" borderId="9" xfId="2" applyFont="1" applyBorder="1" applyAlignment="1">
      <alignment horizontal="right" vertical="center" wrapText="1"/>
    </xf>
    <xf numFmtId="9" fontId="5" fillId="0" borderId="26" xfId="2" applyFont="1" applyBorder="1" applyAlignment="1">
      <alignment horizontal="right" vertical="center" wrapText="1"/>
    </xf>
    <xf numFmtId="10" fontId="15" fillId="11" borderId="9" xfId="0" applyNumberFormat="1" applyFont="1" applyFill="1" applyBorder="1" applyAlignment="1">
      <alignment horizontal="center" vertical="center"/>
    </xf>
    <xf numFmtId="0" fontId="6" fillId="0" borderId="9" xfId="0" applyFont="1" applyFill="1" applyBorder="1" applyAlignment="1">
      <alignment horizontal="center" vertical="center"/>
    </xf>
    <xf numFmtId="1" fontId="6" fillId="0" borderId="26" xfId="2" applyNumberFormat="1" applyFont="1" applyFill="1" applyBorder="1" applyAlignment="1">
      <alignment horizontal="center" vertical="center"/>
    </xf>
    <xf numFmtId="9" fontId="6" fillId="0" borderId="9" xfId="0" applyNumberFormat="1" applyFont="1" applyFill="1" applyBorder="1" applyAlignment="1">
      <alignment horizontal="center" vertical="center"/>
    </xf>
    <xf numFmtId="9" fontId="6" fillId="0" borderId="26" xfId="0" applyNumberFormat="1" applyFont="1" applyFill="1" applyBorder="1" applyAlignment="1">
      <alignment horizontal="center" vertical="center"/>
    </xf>
    <xf numFmtId="9" fontId="6" fillId="0" borderId="9" xfId="2" applyFont="1" applyFill="1" applyBorder="1" applyAlignment="1">
      <alignment horizontal="center" vertical="center"/>
    </xf>
    <xf numFmtId="9" fontId="15" fillId="0" borderId="9"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9" fontId="6" fillId="0" borderId="25" xfId="2" applyFont="1" applyBorder="1" applyAlignment="1">
      <alignment horizontal="center" vertical="center" wrapText="1"/>
    </xf>
    <xf numFmtId="9" fontId="6" fillId="0" borderId="9" xfId="2" applyFont="1" applyBorder="1" applyAlignment="1">
      <alignment horizontal="center" vertical="center" wrapText="1"/>
    </xf>
    <xf numFmtId="10" fontId="6" fillId="0" borderId="9" xfId="2" applyNumberFormat="1" applyFont="1" applyBorder="1" applyAlignment="1">
      <alignment horizontal="center" vertical="center" wrapText="1"/>
    </xf>
    <xf numFmtId="0" fontId="12" fillId="0" borderId="0" xfId="0" applyFont="1" applyAlignment="1">
      <alignment horizontal="center" vertical="center" wrapText="1"/>
    </xf>
    <xf numFmtId="9" fontId="12" fillId="0" borderId="9" xfId="0" applyNumberFormat="1" applyFont="1" applyBorder="1" applyAlignment="1">
      <alignment horizontal="center" vertical="center" wrapText="1"/>
    </xf>
    <xf numFmtId="9" fontId="12" fillId="0" borderId="9" xfId="2" applyFont="1" applyBorder="1" applyAlignment="1">
      <alignment horizontal="center" vertical="center" wrapText="1"/>
    </xf>
    <xf numFmtId="0" fontId="12" fillId="11" borderId="9" xfId="0" applyFont="1" applyFill="1" applyBorder="1" applyAlignment="1">
      <alignment horizontal="center" vertical="center" wrapText="1"/>
    </xf>
    <xf numFmtId="0" fontId="6" fillId="0" borderId="9" xfId="0" applyFont="1" applyBorder="1" applyAlignment="1">
      <alignment horizontal="left" vertical="center" wrapText="1"/>
    </xf>
    <xf numFmtId="0" fontId="6" fillId="11" borderId="25" xfId="0" applyFont="1" applyFill="1" applyBorder="1" applyAlignment="1">
      <alignment horizontal="center" vertical="center" wrapText="1"/>
    </xf>
    <xf numFmtId="0" fontId="20" fillId="0" borderId="25" xfId="0" applyFont="1" applyBorder="1" applyAlignment="1">
      <alignment horizontal="center" vertical="center" wrapText="1"/>
    </xf>
    <xf numFmtId="9" fontId="20" fillId="0" borderId="25" xfId="2" applyFont="1" applyBorder="1" applyAlignment="1">
      <alignment horizontal="center" vertical="center" wrapText="1"/>
    </xf>
    <xf numFmtId="9" fontId="20" fillId="0" borderId="9" xfId="2" applyFont="1" applyBorder="1" applyAlignment="1">
      <alignment horizontal="center" vertical="center" wrapText="1"/>
    </xf>
    <xf numFmtId="9" fontId="22" fillId="0" borderId="9" xfId="0" applyNumberFormat="1" applyFont="1" applyBorder="1" applyAlignment="1">
      <alignment horizontal="center" vertical="center" wrapText="1"/>
    </xf>
    <xf numFmtId="0" fontId="20" fillId="0" borderId="9" xfId="0" applyFont="1" applyBorder="1" applyAlignment="1">
      <alignment horizontal="center" vertical="center" wrapText="1"/>
    </xf>
    <xf numFmtId="9" fontId="20" fillId="0" borderId="15" xfId="2" applyFont="1" applyBorder="1" applyAlignment="1">
      <alignment horizontal="center" vertical="center" wrapText="1"/>
    </xf>
    <xf numFmtId="10" fontId="3" fillId="0" borderId="9" xfId="2"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9" fontId="6" fillId="0" borderId="25" xfId="2" applyFont="1" applyFill="1" applyBorder="1" applyAlignment="1">
      <alignment horizontal="center" vertical="center" wrapText="1"/>
    </xf>
    <xf numFmtId="10" fontId="6" fillId="0" borderId="9" xfId="2" applyNumberFormat="1" applyFont="1" applyFill="1" applyBorder="1" applyAlignment="1">
      <alignment horizontal="center" vertical="center" wrapText="1"/>
    </xf>
    <xf numFmtId="10" fontId="12"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11" borderId="9" xfId="0" applyFont="1" applyFill="1" applyBorder="1" applyAlignment="1" applyProtection="1">
      <alignment vertical="center" wrapText="1"/>
      <protection locked="0"/>
    </xf>
    <xf numFmtId="0" fontId="6" fillId="11" borderId="26" xfId="0" applyFont="1" applyFill="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34" xfId="0" applyFont="1" applyBorder="1" applyAlignment="1">
      <alignment vertical="center"/>
    </xf>
    <xf numFmtId="0" fontId="6" fillId="11" borderId="22" xfId="0" applyFont="1" applyFill="1" applyBorder="1" applyAlignment="1">
      <alignment vertical="center"/>
    </xf>
    <xf numFmtId="0" fontId="20" fillId="0" borderId="34" xfId="0" applyFont="1" applyBorder="1" applyAlignment="1">
      <alignment vertical="center"/>
    </xf>
    <xf numFmtId="0" fontId="6" fillId="0" borderId="35" xfId="0" applyFont="1" applyBorder="1" applyAlignment="1">
      <alignment vertical="center"/>
    </xf>
    <xf numFmtId="0" fontId="6" fillId="0" borderId="2" xfId="0" applyFont="1" applyBorder="1" applyAlignment="1">
      <alignment vertical="center" wrapText="1"/>
    </xf>
    <xf numFmtId="0" fontId="6" fillId="0" borderId="36" xfId="0" applyFont="1" applyBorder="1" applyAlignment="1">
      <alignment vertical="center" wrapText="1"/>
    </xf>
    <xf numFmtId="0" fontId="12" fillId="0" borderId="9" xfId="0" applyFont="1" applyFill="1" applyBorder="1" applyAlignment="1">
      <alignment horizontal="center" vertical="center" wrapText="1"/>
    </xf>
    <xf numFmtId="0" fontId="6" fillId="13" borderId="32"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9" fontId="20" fillId="0" borderId="13" xfId="2"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1" fontId="6" fillId="11" borderId="9" xfId="1" applyFont="1" applyFill="1" applyBorder="1" applyAlignment="1">
      <alignment horizontal="center" vertical="center"/>
    </xf>
    <xf numFmtId="9" fontId="9" fillId="0" borderId="16" xfId="0" applyNumberFormat="1" applyFont="1" applyBorder="1" applyAlignment="1">
      <alignment horizontal="center" vertical="center" wrapText="1"/>
    </xf>
    <xf numFmtId="0" fontId="3" fillId="12" borderId="24" xfId="0" applyFont="1" applyFill="1" applyBorder="1" applyAlignment="1">
      <alignment horizontal="justify" vertical="center" wrapText="1"/>
    </xf>
    <xf numFmtId="3" fontId="6" fillId="11" borderId="12" xfId="0" applyNumberFormat="1" applyFont="1" applyFill="1" applyBorder="1" applyAlignment="1">
      <alignment horizontal="center" vertical="center"/>
    </xf>
    <xf numFmtId="0" fontId="6" fillId="0" borderId="33" xfId="0" applyFont="1" applyBorder="1" applyAlignment="1">
      <alignment horizontal="center" vertical="center"/>
    </xf>
    <xf numFmtId="0" fontId="12" fillId="11" borderId="25" xfId="0" applyFont="1" applyFill="1" applyBorder="1" applyAlignment="1">
      <alignment horizontal="center" vertical="center"/>
    </xf>
    <xf numFmtId="9" fontId="15" fillId="0" borderId="9" xfId="0" applyNumberFormat="1" applyFont="1" applyFill="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xf>
    <xf numFmtId="3" fontId="6" fillId="0" borderId="12" xfId="0" applyNumberFormat="1" applyFont="1" applyBorder="1" applyAlignment="1">
      <alignment horizontal="center" vertical="center"/>
    </xf>
    <xf numFmtId="10" fontId="15" fillId="0" borderId="9" xfId="0" applyNumberFormat="1" applyFont="1" applyFill="1" applyBorder="1" applyAlignment="1" applyProtection="1">
      <alignment horizontal="center" vertical="center"/>
      <protection locked="0"/>
    </xf>
    <xf numFmtId="0" fontId="24" fillId="0" borderId="9" xfId="0" applyFont="1" applyBorder="1" applyAlignment="1">
      <alignment vertical="center" wrapText="1"/>
    </xf>
    <xf numFmtId="0" fontId="6" fillId="0" borderId="25" xfId="0" applyFont="1" applyBorder="1" applyAlignment="1">
      <alignment horizontal="center" vertical="center"/>
    </xf>
    <xf numFmtId="9" fontId="3" fillId="0" borderId="9" xfId="0" applyNumberFormat="1" applyFont="1" applyBorder="1" applyAlignment="1">
      <alignment horizontal="center" vertical="center" wrapText="1"/>
    </xf>
    <xf numFmtId="9" fontId="6" fillId="0" borderId="9" xfId="0" applyNumberFormat="1" applyFont="1" applyBorder="1" applyAlignment="1">
      <alignment horizontal="center" vertical="center"/>
    </xf>
    <xf numFmtId="9" fontId="6" fillId="0" borderId="26" xfId="0" applyNumberFormat="1" applyFont="1" applyBorder="1" applyAlignment="1">
      <alignment horizontal="center" vertical="center"/>
    </xf>
    <xf numFmtId="0" fontId="6" fillId="0" borderId="39" xfId="0" applyFont="1" applyBorder="1" applyAlignment="1">
      <alignment vertical="center" wrapText="1"/>
    </xf>
    <xf numFmtId="0" fontId="12" fillId="0" borderId="9"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10" fontId="6" fillId="0" borderId="9" xfId="2" applyNumberFormat="1" applyFont="1" applyBorder="1" applyAlignment="1" applyProtection="1">
      <alignment horizontal="center" vertical="center" wrapText="1"/>
      <protection locked="0"/>
    </xf>
    <xf numFmtId="0" fontId="6" fillId="0" borderId="38" xfId="0" applyFont="1" applyBorder="1" applyAlignment="1">
      <alignment horizontal="center" vertical="center" wrapText="1"/>
    </xf>
    <xf numFmtId="9" fontId="5" fillId="0" borderId="9" xfId="0" applyNumberFormat="1" applyFont="1" applyBorder="1" applyAlignment="1" applyProtection="1">
      <alignment horizontal="center" vertical="center" wrapText="1"/>
      <protection locked="0"/>
    </xf>
    <xf numFmtId="9" fontId="5" fillId="0" borderId="26" xfId="0" applyNumberFormat="1" applyFont="1" applyBorder="1" applyAlignment="1" applyProtection="1">
      <alignment horizontal="center" vertical="center" wrapText="1"/>
      <protection locked="0"/>
    </xf>
    <xf numFmtId="9" fontId="20" fillId="0" borderId="9" xfId="0" applyNumberFormat="1" applyFont="1" applyFill="1" applyBorder="1" applyAlignment="1" applyProtection="1">
      <alignment horizontal="center" vertical="center"/>
      <protection locked="0"/>
    </xf>
    <xf numFmtId="0" fontId="20" fillId="0" borderId="9" xfId="0" applyFont="1" applyBorder="1" applyAlignment="1">
      <alignment vertical="center" wrapText="1"/>
    </xf>
    <xf numFmtId="9" fontId="21" fillId="0" borderId="26" xfId="0" applyNumberFormat="1" applyFont="1" applyBorder="1" applyAlignment="1" applyProtection="1">
      <alignment horizontal="center" vertical="center" wrapText="1"/>
      <protection locked="0"/>
    </xf>
    <xf numFmtId="0" fontId="20" fillId="0" borderId="9" xfId="2" applyNumberFormat="1" applyFont="1" applyBorder="1" applyAlignment="1">
      <alignment horizontal="center" vertical="center" wrapText="1"/>
    </xf>
    <xf numFmtId="166" fontId="20" fillId="0" borderId="9" xfId="1" applyNumberFormat="1" applyFont="1" applyBorder="1" applyAlignment="1">
      <alignment horizontal="center" vertical="center" wrapText="1"/>
    </xf>
    <xf numFmtId="1" fontId="21" fillId="0" borderId="26" xfId="0" applyNumberFormat="1" applyFont="1" applyBorder="1" applyAlignment="1" applyProtection="1">
      <alignment horizontal="center" vertical="center" wrapText="1"/>
      <protection locked="0"/>
    </xf>
    <xf numFmtId="0" fontId="21" fillId="0" borderId="26" xfId="0" applyNumberFormat="1" applyFont="1" applyBorder="1" applyAlignment="1" applyProtection="1">
      <alignment horizontal="center" vertical="center" wrapText="1"/>
      <protection locked="0"/>
    </xf>
    <xf numFmtId="9" fontId="20" fillId="0" borderId="13" xfId="0" applyNumberFormat="1" applyFont="1" applyBorder="1" applyAlignment="1">
      <alignment horizontal="center" vertical="center"/>
    </xf>
    <xf numFmtId="9" fontId="5" fillId="0" borderId="27" xfId="2" applyFont="1" applyBorder="1" applyAlignment="1">
      <alignment horizontal="center" vertical="center" wrapText="1"/>
    </xf>
    <xf numFmtId="9" fontId="5" fillId="0" borderId="9" xfId="0" applyNumberFormat="1" applyFont="1" applyFill="1" applyBorder="1" applyAlignment="1" applyProtection="1">
      <alignment horizontal="center" vertical="center"/>
      <protection locked="0"/>
    </xf>
    <xf numFmtId="9" fontId="12" fillId="11" borderId="9" xfId="2" applyFont="1" applyFill="1" applyBorder="1" applyAlignment="1">
      <alignment horizontal="center" vertical="center"/>
    </xf>
    <xf numFmtId="0" fontId="12" fillId="14" borderId="16" xfId="0" applyFont="1" applyFill="1" applyBorder="1" applyAlignment="1">
      <alignment horizontal="center" vertical="center" wrapText="1"/>
    </xf>
    <xf numFmtId="9" fontId="19" fillId="14" borderId="37" xfId="2" applyFont="1" applyFill="1" applyBorder="1" applyAlignment="1">
      <alignment horizontal="center" vertical="center" wrapText="1"/>
    </xf>
    <xf numFmtId="0" fontId="20" fillId="0" borderId="22" xfId="0" applyFont="1" applyBorder="1" applyAlignment="1">
      <alignment horizontal="center" vertical="center"/>
    </xf>
    <xf numFmtId="0" fontId="20" fillId="0" borderId="30"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pplyProtection="1">
      <alignment vertical="center"/>
      <protection locked="0"/>
    </xf>
    <xf numFmtId="0" fontId="6" fillId="0" borderId="12" xfId="0" applyFont="1" applyBorder="1" applyAlignment="1">
      <alignment horizontal="center" vertical="center" wrapText="1"/>
    </xf>
    <xf numFmtId="0" fontId="6" fillId="0" borderId="32" xfId="0" applyFont="1" applyBorder="1" applyAlignment="1">
      <alignment horizontal="center" vertical="center"/>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9" fontId="25" fillId="0" borderId="9" xfId="0" applyNumberFormat="1" applyFont="1" applyFill="1" applyBorder="1" applyAlignment="1" applyProtection="1">
      <alignment horizontal="center" vertical="center"/>
      <protection locked="0"/>
    </xf>
    <xf numFmtId="9" fontId="12" fillId="0" borderId="9" xfId="2" applyFont="1" applyBorder="1" applyAlignment="1" applyProtection="1">
      <alignment horizontal="center" vertical="center" wrapText="1"/>
      <protection locked="0"/>
    </xf>
    <xf numFmtId="0" fontId="26" fillId="0" borderId="9" xfId="0" applyFont="1" applyBorder="1" applyAlignment="1">
      <alignment vertical="center" wrapText="1"/>
    </xf>
    <xf numFmtId="0" fontId="12" fillId="11" borderId="9" xfId="0" applyFont="1" applyFill="1" applyBorder="1" applyAlignment="1" applyProtection="1">
      <alignment vertical="center" wrapText="1"/>
      <protection locked="0"/>
    </xf>
    <xf numFmtId="9" fontId="22" fillId="0" borderId="9" xfId="0" applyNumberFormat="1" applyFont="1" applyFill="1" applyBorder="1" applyAlignment="1" applyProtection="1">
      <alignment horizontal="center" vertical="center"/>
      <protection locked="0"/>
    </xf>
    <xf numFmtId="9" fontId="11" fillId="0" borderId="9" xfId="0" applyNumberFormat="1" applyFont="1" applyFill="1" applyBorder="1" applyAlignment="1" applyProtection="1">
      <alignment horizontal="center" vertical="center"/>
      <protection locked="0"/>
    </xf>
    <xf numFmtId="0" fontId="6" fillId="13" borderId="40" xfId="0" applyFont="1" applyFill="1" applyBorder="1" applyAlignment="1">
      <alignment horizontal="center" vertical="center" wrapText="1"/>
    </xf>
    <xf numFmtId="0" fontId="6" fillId="0" borderId="41" xfId="0" applyFont="1" applyBorder="1" applyAlignment="1">
      <alignment horizontal="center" vertical="center" wrapText="1"/>
    </xf>
    <xf numFmtId="9" fontId="6" fillId="0" borderId="38" xfId="2" applyFont="1" applyBorder="1" applyAlignment="1">
      <alignment horizontal="center" vertical="center" wrapText="1"/>
    </xf>
    <xf numFmtId="0" fontId="6" fillId="0" borderId="38" xfId="0" applyFont="1" applyBorder="1" applyAlignment="1">
      <alignment vertical="center" wrapText="1"/>
    </xf>
    <xf numFmtId="0" fontId="6" fillId="0" borderId="38" xfId="0" applyFont="1" applyFill="1" applyBorder="1" applyAlignment="1">
      <alignment horizontal="center" vertical="center" wrapText="1"/>
    </xf>
    <xf numFmtId="0" fontId="6" fillId="11" borderId="38" xfId="0" applyFont="1" applyFill="1" applyBorder="1" applyAlignment="1">
      <alignment horizontal="center" vertical="center" wrapText="1"/>
    </xf>
    <xf numFmtId="0" fontId="20" fillId="0" borderId="38" xfId="0" applyFont="1" applyBorder="1" applyAlignment="1">
      <alignment horizontal="center" vertical="center" wrapText="1"/>
    </xf>
    <xf numFmtId="9" fontId="20" fillId="0" borderId="42" xfId="2" applyFont="1" applyBorder="1" applyAlignment="1">
      <alignment horizontal="center" vertical="center" wrapText="1"/>
    </xf>
    <xf numFmtId="9" fontId="19" fillId="14" borderId="43" xfId="2" applyFont="1" applyFill="1" applyBorder="1" applyAlignment="1">
      <alignment horizontal="center" vertical="center" wrapText="1"/>
    </xf>
    <xf numFmtId="9" fontId="22" fillId="0" borderId="9" xfId="2" applyFont="1" applyBorder="1" applyAlignment="1">
      <alignment horizontal="center" vertical="center" wrapText="1"/>
    </xf>
    <xf numFmtId="0" fontId="22" fillId="0" borderId="9" xfId="0" applyFont="1" applyBorder="1" applyAlignment="1">
      <alignment horizontal="center" vertical="center" wrapText="1"/>
    </xf>
    <xf numFmtId="0" fontId="6" fillId="9" borderId="21" xfId="0" applyFont="1" applyFill="1" applyBorder="1" applyAlignment="1">
      <alignment vertical="center" wrapText="1"/>
    </xf>
    <xf numFmtId="0" fontId="6" fillId="9" borderId="4" xfId="0" applyFont="1" applyFill="1" applyBorder="1" applyAlignment="1">
      <alignment vertical="center" wrapText="1"/>
    </xf>
    <xf numFmtId="0" fontId="12" fillId="9" borderId="4" xfId="0" applyFont="1" applyFill="1" applyBorder="1" applyAlignment="1">
      <alignment vertical="center" wrapText="1"/>
    </xf>
    <xf numFmtId="9" fontId="15" fillId="0" borderId="25" xfId="0" applyNumberFormat="1" applyFont="1" applyFill="1" applyBorder="1" applyAlignment="1" applyProtection="1">
      <alignment horizontal="center" vertical="center"/>
      <protection locked="0"/>
    </xf>
    <xf numFmtId="0" fontId="24" fillId="0" borderId="25" xfId="0" applyFont="1" applyBorder="1" applyAlignment="1">
      <alignment vertical="center" wrapText="1"/>
    </xf>
    <xf numFmtId="9" fontId="5" fillId="0" borderId="25" xfId="2" applyFont="1" applyBorder="1" applyAlignment="1">
      <alignment horizontal="center" vertical="center" wrapText="1"/>
    </xf>
    <xf numFmtId="9" fontId="5" fillId="0" borderId="15" xfId="2" applyFont="1" applyBorder="1" applyAlignment="1">
      <alignment horizontal="center" vertical="center" wrapText="1"/>
    </xf>
    <xf numFmtId="9" fontId="20" fillId="0" borderId="13" xfId="0" applyNumberFormat="1" applyFont="1" applyFill="1" applyBorder="1" applyAlignment="1" applyProtection="1">
      <alignment horizontal="center" vertical="center"/>
      <protection locked="0"/>
    </xf>
    <xf numFmtId="9" fontId="22" fillId="0" borderId="13" xfId="0" applyNumberFormat="1" applyFont="1" applyFill="1" applyBorder="1" applyAlignment="1" applyProtection="1">
      <alignment horizontal="center" vertical="center"/>
      <protection locked="0"/>
    </xf>
    <xf numFmtId="0" fontId="20" fillId="0" borderId="13" xfId="0" applyFont="1" applyBorder="1" applyAlignment="1">
      <alignment vertical="center" wrapText="1"/>
    </xf>
    <xf numFmtId="0" fontId="12" fillId="11"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24" xfId="0" applyFont="1" applyBorder="1" applyAlignment="1">
      <alignment horizontal="center" vertical="center"/>
    </xf>
    <xf numFmtId="0" fontId="6" fillId="8" borderId="22" xfId="0" applyFont="1" applyFill="1" applyBorder="1" applyAlignment="1">
      <alignment horizontal="center" vertical="center"/>
    </xf>
    <xf numFmtId="0" fontId="12" fillId="10" borderId="11"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9" fontId="6" fillId="0" borderId="9" xfId="2" applyFont="1" applyBorder="1" applyAlignment="1" applyProtection="1">
      <alignment horizontal="center" vertical="center" wrapText="1"/>
      <protection locked="0"/>
    </xf>
    <xf numFmtId="9" fontId="15" fillId="0" borderId="9" xfId="2" applyFont="1" applyBorder="1" applyAlignment="1" applyProtection="1">
      <alignment horizontal="center" vertical="center" wrapText="1"/>
      <protection locked="0"/>
    </xf>
    <xf numFmtId="9" fontId="6" fillId="0" borderId="9" xfId="0" applyNumberFormat="1" applyFont="1" applyBorder="1" applyAlignment="1" applyProtection="1">
      <alignment horizontal="center" vertical="center" wrapText="1"/>
      <protection locked="0"/>
    </xf>
    <xf numFmtId="0" fontId="6" fillId="11"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9" fontId="25" fillId="0" borderId="9" xfId="2" applyFont="1" applyBorder="1" applyAlignment="1" applyProtection="1">
      <alignment horizontal="center" vertical="center" wrapText="1"/>
      <protection locked="0"/>
    </xf>
    <xf numFmtId="9" fontId="12" fillId="0" borderId="9" xfId="0" applyNumberFormat="1" applyFont="1" applyBorder="1" applyAlignment="1" applyProtection="1">
      <alignment horizontal="center" vertical="center" wrapText="1"/>
      <protection locked="0"/>
    </xf>
    <xf numFmtId="9" fontId="25" fillId="0" borderId="9" xfId="0" applyNumberFormat="1" applyFont="1" applyBorder="1" applyAlignment="1" applyProtection="1">
      <alignment horizontal="center" vertical="center" wrapText="1"/>
      <protection locked="0"/>
    </xf>
    <xf numFmtId="0" fontId="12" fillId="11" borderId="9" xfId="0" applyFont="1" applyFill="1" applyBorder="1" applyAlignment="1" applyProtection="1">
      <alignment horizontal="center" vertical="center" wrapText="1"/>
      <protection locked="0"/>
    </xf>
    <xf numFmtId="0" fontId="6" fillId="9" borderId="41" xfId="0" applyFont="1" applyFill="1" applyBorder="1" applyAlignment="1">
      <alignment vertical="center" wrapText="1"/>
    </xf>
    <xf numFmtId="0" fontId="6" fillId="0" borderId="38" xfId="0" applyFont="1" applyBorder="1" applyAlignment="1" applyProtection="1">
      <alignment vertical="center" wrapText="1"/>
      <protection locked="0"/>
    </xf>
    <xf numFmtId="0" fontId="24" fillId="0" borderId="38" xfId="0" applyFont="1" applyBorder="1" applyAlignment="1">
      <alignment vertical="center"/>
    </xf>
    <xf numFmtId="0" fontId="24" fillId="0" borderId="38" xfId="0" applyFont="1" applyBorder="1" applyAlignment="1">
      <alignment vertical="center" wrapText="1"/>
    </xf>
    <xf numFmtId="0" fontId="6" fillId="11" borderId="38" xfId="0" applyFont="1" applyFill="1" applyBorder="1" applyAlignment="1" applyProtection="1">
      <alignment vertical="center" wrapText="1"/>
      <protection locked="0"/>
    </xf>
    <xf numFmtId="0" fontId="20" fillId="0" borderId="38" xfId="0" applyFont="1" applyBorder="1" applyAlignment="1">
      <alignment horizontal="left" vertical="center"/>
    </xf>
    <xf numFmtId="0" fontId="20" fillId="0" borderId="38" xfId="0" applyFont="1" applyBorder="1" applyAlignment="1">
      <alignment vertical="center"/>
    </xf>
    <xf numFmtId="0" fontId="20" fillId="0" borderId="42" xfId="0" applyFont="1" applyBorder="1" applyAlignment="1">
      <alignment vertical="center"/>
    </xf>
    <xf numFmtId="0" fontId="6" fillId="9" borderId="2" xfId="0" applyFont="1" applyFill="1" applyBorder="1" applyAlignment="1">
      <alignment vertical="center" wrapText="1"/>
    </xf>
    <xf numFmtId="9" fontId="15" fillId="0" borderId="9" xfId="0" applyNumberFormat="1" applyFont="1" applyBorder="1" applyAlignment="1" applyProtection="1">
      <alignment horizontal="center" vertical="center"/>
      <protection locked="0"/>
    </xf>
    <xf numFmtId="0" fontId="6" fillId="0" borderId="25" xfId="0" applyFont="1" applyBorder="1" applyAlignment="1" applyProtection="1">
      <alignment horizontal="center" vertical="center" wrapText="1"/>
      <protection locked="0"/>
    </xf>
    <xf numFmtId="0" fontId="6" fillId="0" borderId="0" xfId="0" applyFont="1" applyAlignment="1">
      <alignment horizontal="justify" vertical="center" wrapText="1"/>
    </xf>
    <xf numFmtId="0" fontId="6" fillId="0" borderId="9"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6" fillId="0" borderId="9" xfId="0" applyFont="1" applyBorder="1" applyAlignment="1" applyProtection="1">
      <alignment horizontal="justify" vertical="top" wrapText="1"/>
      <protection locked="0"/>
    </xf>
    <xf numFmtId="0" fontId="6" fillId="11" borderId="9" xfId="0" applyFont="1" applyFill="1" applyBorder="1" applyAlignment="1" applyProtection="1">
      <alignment horizontal="justify" vertical="center" wrapText="1"/>
      <protection locked="0"/>
    </xf>
    <xf numFmtId="0" fontId="20" fillId="0" borderId="9"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0" fillId="0" borderId="9" xfId="0" applyFont="1" applyBorder="1" applyAlignment="1" applyProtection="1">
      <alignment horizontal="justify" vertical="center" wrapText="1"/>
      <protection locked="0"/>
    </xf>
    <xf numFmtId="0" fontId="20" fillId="0" borderId="26" xfId="0" applyFont="1" applyBorder="1" applyAlignment="1" applyProtection="1">
      <alignment vertical="center" wrapText="1"/>
      <protection locked="0"/>
    </xf>
    <xf numFmtId="9" fontId="20" fillId="0" borderId="9" xfId="2" applyFont="1" applyBorder="1" applyAlignment="1" applyProtection="1">
      <alignment horizontal="center" vertical="center" wrapText="1"/>
      <protection locked="0"/>
    </xf>
    <xf numFmtId="9" fontId="22" fillId="0" borderId="9" xfId="2" applyFont="1" applyBorder="1" applyAlignment="1" applyProtection="1">
      <alignment horizontal="center" vertical="center" wrapText="1"/>
      <protection locked="0"/>
    </xf>
    <xf numFmtId="9" fontId="22" fillId="0" borderId="9" xfId="0" applyNumberFormat="1" applyFont="1" applyBorder="1" applyAlignment="1" applyProtection="1">
      <alignment horizontal="center" vertical="center" wrapText="1"/>
      <protection locked="0"/>
    </xf>
    <xf numFmtId="9" fontId="20" fillId="0" borderId="13" xfId="2" applyFont="1" applyBorder="1" applyAlignment="1" applyProtection="1">
      <alignment horizontal="center" vertical="center" wrapText="1"/>
      <protection locked="0"/>
    </xf>
    <xf numFmtId="9" fontId="22" fillId="0" borderId="13" xfId="2" applyFont="1" applyBorder="1" applyAlignment="1" applyProtection="1">
      <alignment horizontal="center" vertical="center" wrapText="1"/>
      <protection locked="0"/>
    </xf>
    <xf numFmtId="0" fontId="20" fillId="0" borderId="13" xfId="0" applyFont="1" applyBorder="1" applyAlignment="1" applyProtection="1">
      <alignment horizontal="justify" vertical="center" wrapText="1"/>
      <protection locked="0"/>
    </xf>
    <xf numFmtId="0" fontId="20" fillId="0" borderId="27" xfId="0" applyFont="1" applyBorder="1" applyAlignment="1" applyProtection="1">
      <alignment vertical="center" wrapText="1"/>
      <protection locked="0"/>
    </xf>
    <xf numFmtId="9" fontId="29" fillId="15" borderId="43" xfId="2" applyFont="1" applyFill="1" applyBorder="1" applyAlignment="1">
      <alignment horizontal="center" vertical="center" wrapText="1"/>
    </xf>
    <xf numFmtId="0" fontId="0" fillId="0" borderId="9" xfId="0" applyBorder="1" applyAlignment="1">
      <alignment horizontal="justify" vertical="center"/>
    </xf>
    <xf numFmtId="0" fontId="6" fillId="0" borderId="2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6" fillId="11" borderId="2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9" fontId="20" fillId="0" borderId="25" xfId="2"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lignment horizontal="left" vertical="center" wrapText="1"/>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12" fillId="0" borderId="0" xfId="0" applyFont="1" applyAlignment="1">
      <alignment horizontal="center" vertical="center"/>
    </xf>
    <xf numFmtId="0" fontId="6" fillId="11" borderId="21"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26"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27" xfId="0" applyFont="1" applyFill="1" applyBorder="1" applyAlignment="1">
      <alignment horizontal="center" vertical="center"/>
    </xf>
    <xf numFmtId="0" fontId="6" fillId="0" borderId="2" xfId="0" applyFont="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12" fillId="11" borderId="21"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5" xfId="0" applyFont="1" applyFill="1" applyBorder="1" applyAlignment="1">
      <alignment horizontal="center" vertical="center"/>
    </xf>
    <xf numFmtId="0" fontId="12" fillId="11" borderId="9" xfId="0" applyFont="1" applyFill="1" applyBorder="1" applyAlignment="1">
      <alignment horizontal="center" vertical="center"/>
    </xf>
    <xf numFmtId="0" fontId="12" fillId="11" borderId="26" xfId="0" applyFont="1" applyFill="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9" xfId="0" applyFont="1" applyBorder="1" applyAlignment="1">
      <alignment horizontal="justify" vertical="center" wrapText="1"/>
    </xf>
    <xf numFmtId="0" fontId="6" fillId="0" borderId="9" xfId="0" applyFont="1" applyBorder="1" applyAlignment="1">
      <alignment horizontal="justify" vertical="center"/>
    </xf>
    <xf numFmtId="0" fontId="6" fillId="0" borderId="26" xfId="0" applyFont="1" applyBorder="1" applyAlignment="1">
      <alignment horizontal="justify" vertical="center"/>
    </xf>
    <xf numFmtId="0" fontId="12" fillId="9" borderId="11"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0" fillId="11" borderId="21" xfId="0" applyFont="1" applyFill="1" applyBorder="1" applyAlignment="1">
      <alignment horizontal="center" vertical="center"/>
    </xf>
    <xf numFmtId="0" fontId="10" fillId="11" borderId="4" xfId="0" applyFont="1" applyFill="1" applyBorder="1" applyAlignment="1">
      <alignment horizontal="center" vertical="center"/>
    </xf>
    <xf numFmtId="0" fontId="10" fillId="11" borderId="12" xfId="0" applyFont="1" applyFill="1" applyBorder="1" applyAlignment="1">
      <alignment horizontal="center" vertical="center"/>
    </xf>
    <xf numFmtId="0" fontId="10" fillId="11" borderId="5"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9" xfId="0" applyFont="1" applyFill="1" applyBorder="1" applyAlignment="1">
      <alignment horizontal="center" vertical="center"/>
    </xf>
    <xf numFmtId="0" fontId="10" fillId="11" borderId="26" xfId="0" applyFont="1" applyFill="1" applyBorder="1" applyAlignment="1">
      <alignment horizontal="center" vertical="center"/>
    </xf>
    <xf numFmtId="0" fontId="12" fillId="7" borderId="21"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0" fillId="11" borderId="27" xfId="0" applyFont="1" applyFill="1" applyBorder="1" applyAlignment="1">
      <alignment horizontal="center" vertical="center"/>
    </xf>
    <xf numFmtId="0" fontId="10" fillId="11" borderId="21"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4" fillId="6" borderId="23" xfId="0" applyFont="1" applyFill="1" applyBorder="1" applyAlignment="1">
      <alignment horizontal="center" vertical="center"/>
    </xf>
    <xf numFmtId="0" fontId="14" fillId="6" borderId="28"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29"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3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26" xfId="0" applyFont="1" applyBorder="1" applyAlignment="1">
      <alignment horizontal="center" vertical="center" wrapText="1"/>
    </xf>
    <xf numFmtId="0" fontId="17" fillId="0" borderId="2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18" fillId="0" borderId="27" xfId="0" applyFont="1" applyBorder="1" applyAlignment="1">
      <alignment horizontal="center" vertical="center"/>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6" fillId="0" borderId="42"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47" xfId="0" applyFont="1" applyBorder="1" applyAlignment="1">
      <alignment horizontal="justify" vertical="center" wrapText="1"/>
    </xf>
    <xf numFmtId="0" fontId="12" fillId="10" borderId="30"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cellXfs>
  <cellStyles count="11">
    <cellStyle name="Amarillo" xfId="3" xr:uid="{00000000-0005-0000-0000-000000000000}"/>
    <cellStyle name="Millares [0]" xfId="1" builtinId="6"/>
    <cellStyle name="Millares 2" xfId="5" xr:uid="{00000000-0005-0000-0000-000002000000}"/>
    <cellStyle name="Millares 3" xfId="4" xr:uid="{00000000-0005-0000-0000-000003000000}"/>
    <cellStyle name="Normal" xfId="0" builtinId="0"/>
    <cellStyle name="Normal 2" xfId="6" xr:uid="{00000000-0005-0000-0000-000005000000}"/>
    <cellStyle name="Porcentaje" xfId="2" builtinId="5"/>
    <cellStyle name="Porcentaje 2" xfId="7" xr:uid="{00000000-0005-0000-0000-000007000000}"/>
    <cellStyle name="Porcentual 2" xfId="8" xr:uid="{00000000-0005-0000-0000-000008000000}"/>
    <cellStyle name="Rojo" xfId="9" xr:uid="{00000000-0005-0000-0000-000009000000}"/>
    <cellStyle name="Verde"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Hoja2"/>
      <sheetName val="PIN"/>
      <sheetName val="PES"/>
    </sheetNames>
    <sheetDataSet>
      <sheetData sheetId="0"/>
      <sheetData sheetId="1">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3"/>
  <sheetViews>
    <sheetView tabSelected="1" topLeftCell="C1" zoomScale="55" zoomScaleNormal="55" workbookViewId="0">
      <selection activeCell="R12" sqref="R12"/>
    </sheetView>
  </sheetViews>
  <sheetFormatPr baseColWidth="10" defaultColWidth="0" defaultRowHeight="15" x14ac:dyDescent="0.25"/>
  <cols>
    <col min="1" max="1" width="6.7109375" style="67" customWidth="1"/>
    <col min="2" max="2" width="27.28515625" style="14" customWidth="1"/>
    <col min="3" max="3" width="20.140625" style="14" customWidth="1"/>
    <col min="4" max="4" width="55.28515625" style="14" customWidth="1"/>
    <col min="5" max="5" width="14.140625" style="14" customWidth="1"/>
    <col min="6" max="6" width="16" style="67" customWidth="1"/>
    <col min="7" max="7" width="25.28515625" style="14" customWidth="1"/>
    <col min="8" max="8" width="43.140625" style="14" customWidth="1"/>
    <col min="9" max="9" width="17" style="67" customWidth="1"/>
    <col min="10" max="10" width="19.140625" style="14" customWidth="1"/>
    <col min="11" max="11" width="13.42578125" style="13" customWidth="1"/>
    <col min="12" max="15" width="11.42578125" style="14" customWidth="1"/>
    <col min="16" max="16" width="20.5703125" style="14" customWidth="1"/>
    <col min="17" max="17" width="13.7109375" style="14" customWidth="1"/>
    <col min="18" max="18" width="15.5703125" style="13" customWidth="1"/>
    <col min="19" max="19" width="16.28515625" style="13" customWidth="1"/>
    <col min="20" max="20" width="20.5703125" style="13" customWidth="1"/>
    <col min="21" max="21" width="11.42578125" style="14" customWidth="1"/>
    <col min="22" max="22" width="16.42578125" style="90" customWidth="1"/>
    <col min="23" max="23" width="21.85546875" style="90" customWidth="1"/>
    <col min="24" max="24" width="30.5703125" style="95" customWidth="1"/>
    <col min="25" max="25" width="68" style="90" customWidth="1"/>
    <col min="26" max="26" width="19.42578125" style="90" customWidth="1"/>
    <col min="27" max="27" width="16.42578125" style="13" customWidth="1"/>
    <col min="28" max="28" width="19.7109375" style="13" customWidth="1"/>
    <col min="29" max="29" width="16.42578125" style="13" customWidth="1"/>
    <col min="30" max="31" width="74.85546875" style="13" customWidth="1"/>
    <col min="32" max="33" width="16.42578125" style="90" customWidth="1"/>
    <col min="34" max="34" width="16.42578125" style="95" customWidth="1"/>
    <col min="35" max="35" width="80.140625" style="239" customWidth="1"/>
    <col min="36" max="36" width="39.28515625" style="13" customWidth="1"/>
    <col min="37" max="39" width="16.42578125" style="13" customWidth="1"/>
    <col min="40" max="41" width="74.85546875" style="13" customWidth="1"/>
    <col min="42" max="42" width="16.42578125" style="13" customWidth="1"/>
    <col min="43" max="43" width="17.85546875" style="13" customWidth="1"/>
    <col min="44" max="44" width="16.42578125" style="13" customWidth="1"/>
    <col min="45" max="46" width="74.85546875" style="13" customWidth="1"/>
    <col min="47" max="47" width="16.42578125" style="13" customWidth="1"/>
    <col min="48" max="49" width="16.42578125" style="13" hidden="1" customWidth="1"/>
    <col min="50" max="16384" width="11.42578125" style="14" hidden="1"/>
  </cols>
  <sheetData>
    <row r="1" spans="1:11" ht="22.5" customHeight="1" x14ac:dyDescent="0.25">
      <c r="A1" s="267" t="s">
        <v>0</v>
      </c>
      <c r="B1" s="267"/>
      <c r="C1" s="267"/>
      <c r="D1" s="267"/>
      <c r="E1" s="267"/>
      <c r="F1" s="267"/>
      <c r="G1" s="267"/>
      <c r="H1" s="267"/>
      <c r="I1" s="267"/>
      <c r="J1" s="267"/>
      <c r="K1" s="267"/>
    </row>
    <row r="2" spans="1:11" ht="22.5" customHeight="1" x14ac:dyDescent="0.25">
      <c r="A2" s="267" t="s">
        <v>1</v>
      </c>
      <c r="B2" s="267"/>
      <c r="C2" s="267"/>
      <c r="D2" s="267"/>
      <c r="E2" s="267"/>
      <c r="F2" s="267"/>
      <c r="G2" s="267"/>
      <c r="H2" s="267"/>
      <c r="I2" s="267"/>
      <c r="J2" s="267"/>
      <c r="K2" s="267"/>
    </row>
    <row r="3" spans="1:11" ht="22.5" customHeight="1" thickBot="1" x14ac:dyDescent="0.3">
      <c r="A3" s="267" t="s">
        <v>2</v>
      </c>
      <c r="B3" s="267"/>
      <c r="C3" s="267"/>
      <c r="D3" s="267"/>
      <c r="E3" s="267"/>
      <c r="F3" s="267"/>
      <c r="G3" s="267"/>
      <c r="H3" s="267"/>
      <c r="I3" s="267"/>
      <c r="J3" s="267"/>
      <c r="K3" s="267"/>
    </row>
    <row r="4" spans="1:11" ht="15.75" thickBot="1" x14ac:dyDescent="0.3">
      <c r="F4" s="277" t="s">
        <v>3</v>
      </c>
      <c r="G4" s="278"/>
      <c r="H4" s="278"/>
      <c r="I4" s="278"/>
      <c r="J4" s="279"/>
    </row>
    <row r="5" spans="1:11" ht="15.75" customHeight="1" x14ac:dyDescent="0.25">
      <c r="A5" s="268" t="s">
        <v>4</v>
      </c>
      <c r="B5" s="269"/>
      <c r="C5" s="274" t="s">
        <v>5</v>
      </c>
      <c r="D5" s="275"/>
      <c r="F5" s="139" t="s">
        <v>6</v>
      </c>
      <c r="G5" s="207" t="s">
        <v>7</v>
      </c>
      <c r="H5" s="280" t="s">
        <v>8</v>
      </c>
      <c r="I5" s="280"/>
      <c r="J5" s="281"/>
    </row>
    <row r="6" spans="1:11" ht="22.5" customHeight="1" x14ac:dyDescent="0.25">
      <c r="A6" s="270"/>
      <c r="B6" s="271"/>
      <c r="C6" s="276"/>
      <c r="D6" s="275"/>
      <c r="F6" s="148">
        <v>1</v>
      </c>
      <c r="G6" s="208" t="s">
        <v>9</v>
      </c>
      <c r="H6" s="282" t="s">
        <v>10</v>
      </c>
      <c r="I6" s="282"/>
      <c r="J6" s="283"/>
    </row>
    <row r="7" spans="1:11" ht="44.25" customHeight="1" x14ac:dyDescent="0.25">
      <c r="A7" s="270"/>
      <c r="B7" s="271"/>
      <c r="C7" s="276"/>
      <c r="D7" s="275"/>
      <c r="F7" s="148">
        <v>2</v>
      </c>
      <c r="G7" s="208" t="s">
        <v>11</v>
      </c>
      <c r="H7" s="284" t="s">
        <v>12</v>
      </c>
      <c r="I7" s="284"/>
      <c r="J7" s="285"/>
    </row>
    <row r="8" spans="1:11" ht="266.25" customHeight="1" thickBot="1" x14ac:dyDescent="0.3">
      <c r="A8" s="272"/>
      <c r="B8" s="273"/>
      <c r="C8" s="276"/>
      <c r="D8" s="275"/>
      <c r="F8" s="148">
        <v>3</v>
      </c>
      <c r="G8" s="208" t="s">
        <v>13</v>
      </c>
      <c r="H8" s="286" t="s">
        <v>14</v>
      </c>
      <c r="I8" s="287"/>
      <c r="J8" s="288"/>
    </row>
    <row r="9" spans="1:11" ht="215.25" customHeight="1" x14ac:dyDescent="0.25">
      <c r="F9" s="177">
        <v>4</v>
      </c>
      <c r="G9" s="175" t="s">
        <v>15</v>
      </c>
      <c r="H9" s="264" t="s">
        <v>16</v>
      </c>
      <c r="I9" s="265"/>
      <c r="J9" s="266"/>
    </row>
    <row r="10" spans="1:11" ht="61.5" customHeight="1" x14ac:dyDescent="0.25">
      <c r="F10" s="148">
        <v>5</v>
      </c>
      <c r="G10" s="209" t="s">
        <v>17</v>
      </c>
      <c r="H10" s="337" t="s">
        <v>18</v>
      </c>
      <c r="I10" s="337"/>
      <c r="J10" s="338"/>
    </row>
    <row r="11" spans="1:11" ht="165" customHeight="1" x14ac:dyDescent="0.25">
      <c r="F11" s="148">
        <v>6</v>
      </c>
      <c r="G11" s="209" t="s">
        <v>254</v>
      </c>
      <c r="H11" s="346" t="s">
        <v>256</v>
      </c>
      <c r="I11" s="346"/>
      <c r="J11" s="347"/>
    </row>
    <row r="12" spans="1:11" ht="408.75" customHeight="1" thickBot="1" x14ac:dyDescent="0.3">
      <c r="F12" s="210">
        <v>7</v>
      </c>
      <c r="G12" s="211" t="s">
        <v>264</v>
      </c>
      <c r="H12" s="348" t="s">
        <v>273</v>
      </c>
      <c r="I12" s="349"/>
      <c r="J12" s="350"/>
    </row>
    <row r="13" spans="1:11" ht="61.5" customHeight="1" thickBot="1" x14ac:dyDescent="0.3">
      <c r="F13" s="210">
        <v>8</v>
      </c>
      <c r="G13" s="211" t="s">
        <v>304</v>
      </c>
      <c r="H13" s="348" t="s">
        <v>303</v>
      </c>
      <c r="I13" s="349"/>
      <c r="J13" s="350"/>
    </row>
    <row r="14" spans="1:11" ht="110.25" customHeight="1" thickBot="1" x14ac:dyDescent="0.3">
      <c r="F14" s="210">
        <v>8</v>
      </c>
      <c r="G14" s="211" t="s">
        <v>305</v>
      </c>
      <c r="H14" s="348" t="s">
        <v>306</v>
      </c>
      <c r="I14" s="349"/>
      <c r="J14" s="350"/>
    </row>
    <row r="15" spans="1:11" ht="110.25" customHeight="1" thickBot="1" x14ac:dyDescent="0.3">
      <c r="F15" s="144"/>
      <c r="G15" s="176"/>
      <c r="H15" s="353"/>
      <c r="I15" s="354"/>
      <c r="J15" s="355"/>
    </row>
    <row r="16" spans="1:11" ht="110.25" customHeight="1" thickBot="1" x14ac:dyDescent="0.3">
      <c r="F16" s="144"/>
      <c r="G16" s="176"/>
      <c r="H16" s="353"/>
      <c r="I16" s="354"/>
      <c r="J16" s="355"/>
    </row>
    <row r="17" spans="1:49" s="133" customFormat="1" ht="18.75" customHeight="1" x14ac:dyDescent="0.25">
      <c r="A17" s="321" t="s">
        <v>19</v>
      </c>
      <c r="B17" s="322"/>
      <c r="C17" s="298" t="s">
        <v>20</v>
      </c>
      <c r="D17" s="295" t="s">
        <v>21</v>
      </c>
      <c r="E17" s="296"/>
      <c r="F17" s="297"/>
      <c r="G17" s="297"/>
      <c r="H17" s="297"/>
      <c r="I17" s="297"/>
      <c r="J17" s="297"/>
      <c r="K17" s="296"/>
      <c r="L17" s="296"/>
      <c r="M17" s="296"/>
      <c r="N17" s="296"/>
      <c r="O17" s="296"/>
      <c r="P17" s="298"/>
      <c r="Q17" s="328" t="s">
        <v>22</v>
      </c>
      <c r="R17" s="329"/>
      <c r="S17" s="329"/>
      <c r="T17" s="330"/>
      <c r="U17" s="334" t="s">
        <v>23</v>
      </c>
      <c r="V17" s="311" t="s">
        <v>24</v>
      </c>
      <c r="W17" s="312"/>
      <c r="X17" s="312"/>
      <c r="Y17" s="312"/>
      <c r="Z17" s="313"/>
      <c r="AA17" s="289" t="s">
        <v>24</v>
      </c>
      <c r="AB17" s="290"/>
      <c r="AC17" s="290"/>
      <c r="AD17" s="290"/>
      <c r="AE17" s="291"/>
      <c r="AF17" s="314" t="s">
        <v>24</v>
      </c>
      <c r="AG17" s="315"/>
      <c r="AH17" s="315"/>
      <c r="AI17" s="315"/>
      <c r="AJ17" s="316"/>
      <c r="AK17" s="289" t="s">
        <v>24</v>
      </c>
      <c r="AL17" s="290"/>
      <c r="AM17" s="290"/>
      <c r="AN17" s="290"/>
      <c r="AO17" s="291"/>
      <c r="AP17" s="302" t="s">
        <v>24</v>
      </c>
      <c r="AQ17" s="303"/>
      <c r="AR17" s="303"/>
      <c r="AS17" s="303"/>
      <c r="AT17" s="304"/>
      <c r="AU17" s="132"/>
      <c r="AV17" s="132"/>
      <c r="AW17" s="132"/>
    </row>
    <row r="18" spans="1:49" ht="21" customHeight="1" thickBot="1" x14ac:dyDescent="0.3">
      <c r="A18" s="323"/>
      <c r="B18" s="324"/>
      <c r="C18" s="301"/>
      <c r="D18" s="299"/>
      <c r="E18" s="300"/>
      <c r="F18" s="300"/>
      <c r="G18" s="300"/>
      <c r="H18" s="300"/>
      <c r="I18" s="300"/>
      <c r="J18" s="300"/>
      <c r="K18" s="300"/>
      <c r="L18" s="300"/>
      <c r="M18" s="300"/>
      <c r="N18" s="300"/>
      <c r="O18" s="300"/>
      <c r="P18" s="301"/>
      <c r="Q18" s="331"/>
      <c r="R18" s="332"/>
      <c r="S18" s="332"/>
      <c r="T18" s="333"/>
      <c r="U18" s="335"/>
      <c r="V18" s="308" t="s">
        <v>25</v>
      </c>
      <c r="W18" s="309"/>
      <c r="X18" s="309"/>
      <c r="Y18" s="309"/>
      <c r="Z18" s="310"/>
      <c r="AA18" s="325" t="s">
        <v>26</v>
      </c>
      <c r="AB18" s="326"/>
      <c r="AC18" s="326"/>
      <c r="AD18" s="326"/>
      <c r="AE18" s="327"/>
      <c r="AF18" s="317" t="s">
        <v>27</v>
      </c>
      <c r="AG18" s="318"/>
      <c r="AH18" s="318"/>
      <c r="AI18" s="318"/>
      <c r="AJ18" s="319"/>
      <c r="AK18" s="292" t="s">
        <v>28</v>
      </c>
      <c r="AL18" s="293"/>
      <c r="AM18" s="293"/>
      <c r="AN18" s="293"/>
      <c r="AO18" s="294"/>
      <c r="AP18" s="305" t="s">
        <v>29</v>
      </c>
      <c r="AQ18" s="306"/>
      <c r="AR18" s="306"/>
      <c r="AS18" s="306"/>
      <c r="AT18" s="307"/>
    </row>
    <row r="19" spans="1:49" s="13" customFormat="1" ht="45.75" thickBot="1" x14ac:dyDescent="0.3">
      <c r="A19" s="58" t="s">
        <v>30</v>
      </c>
      <c r="B19" s="59" t="s">
        <v>31</v>
      </c>
      <c r="C19" s="320"/>
      <c r="D19" s="58" t="s">
        <v>32</v>
      </c>
      <c r="E19" s="59" t="s">
        <v>33</v>
      </c>
      <c r="F19" s="59" t="s">
        <v>34</v>
      </c>
      <c r="G19" s="59" t="s">
        <v>35</v>
      </c>
      <c r="H19" s="59" t="s">
        <v>36</v>
      </c>
      <c r="I19" s="59" t="s">
        <v>37</v>
      </c>
      <c r="J19" s="59" t="s">
        <v>38</v>
      </c>
      <c r="K19" s="59" t="s">
        <v>39</v>
      </c>
      <c r="L19" s="59" t="s">
        <v>40</v>
      </c>
      <c r="M19" s="59" t="s">
        <v>41</v>
      </c>
      <c r="N19" s="59" t="s">
        <v>42</v>
      </c>
      <c r="O19" s="59" t="s">
        <v>43</v>
      </c>
      <c r="P19" s="60" t="s">
        <v>44</v>
      </c>
      <c r="Q19" s="62" t="s">
        <v>45</v>
      </c>
      <c r="R19" s="63" t="s">
        <v>46</v>
      </c>
      <c r="S19" s="63" t="s">
        <v>47</v>
      </c>
      <c r="T19" s="64" t="s">
        <v>48</v>
      </c>
      <c r="U19" s="336"/>
      <c r="V19" s="126" t="s">
        <v>49</v>
      </c>
      <c r="W19" s="127" t="s">
        <v>50</v>
      </c>
      <c r="X19" s="128" t="s">
        <v>51</v>
      </c>
      <c r="Y19" s="127" t="s">
        <v>52</v>
      </c>
      <c r="Z19" s="186" t="s">
        <v>53</v>
      </c>
      <c r="AA19" s="197" t="s">
        <v>49</v>
      </c>
      <c r="AB19" s="198" t="s">
        <v>50</v>
      </c>
      <c r="AC19" s="199" t="s">
        <v>51</v>
      </c>
      <c r="AD19" s="198" t="s">
        <v>52</v>
      </c>
      <c r="AE19" s="228" t="s">
        <v>53</v>
      </c>
      <c r="AF19" s="214" t="s">
        <v>49</v>
      </c>
      <c r="AG19" s="215" t="s">
        <v>50</v>
      </c>
      <c r="AH19" s="215" t="s">
        <v>51</v>
      </c>
      <c r="AI19" s="215" t="s">
        <v>52</v>
      </c>
      <c r="AJ19" s="216" t="s">
        <v>53</v>
      </c>
      <c r="AK19" s="236" t="s">
        <v>49</v>
      </c>
      <c r="AL19" s="28" t="s">
        <v>50</v>
      </c>
      <c r="AM19" s="28" t="s">
        <v>51</v>
      </c>
      <c r="AN19" s="28" t="s">
        <v>52</v>
      </c>
      <c r="AO19" s="37" t="s">
        <v>53</v>
      </c>
      <c r="AP19" s="30" t="s">
        <v>35</v>
      </c>
      <c r="AQ19" s="29" t="s">
        <v>49</v>
      </c>
      <c r="AR19" s="29" t="s">
        <v>50</v>
      </c>
      <c r="AS19" s="29" t="s">
        <v>51</v>
      </c>
      <c r="AT19" s="31" t="s">
        <v>54</v>
      </c>
    </row>
    <row r="20" spans="1:49" ht="175.5" customHeight="1" x14ac:dyDescent="0.25">
      <c r="A20" s="212">
        <v>7</v>
      </c>
      <c r="B20" s="26" t="s">
        <v>55</v>
      </c>
      <c r="C20" s="57" t="s">
        <v>56</v>
      </c>
      <c r="D20" s="136" t="s">
        <v>57</v>
      </c>
      <c r="E20" s="135">
        <v>0.04</v>
      </c>
      <c r="F20" s="65" t="s">
        <v>58</v>
      </c>
      <c r="G20" s="66" t="s">
        <v>59</v>
      </c>
      <c r="H20" s="66" t="s">
        <v>221</v>
      </c>
      <c r="I20" s="137" t="s">
        <v>60</v>
      </c>
      <c r="J20" s="23" t="s">
        <v>61</v>
      </c>
      <c r="K20" s="24" t="s">
        <v>62</v>
      </c>
      <c r="L20" s="144">
        <v>0</v>
      </c>
      <c r="M20" s="144">
        <v>0</v>
      </c>
      <c r="N20" s="145">
        <v>0</v>
      </c>
      <c r="O20" s="144">
        <v>1</v>
      </c>
      <c r="P20" s="138">
        <v>1</v>
      </c>
      <c r="Q20" s="61" t="s">
        <v>63</v>
      </c>
      <c r="R20" s="12" t="s">
        <v>64</v>
      </c>
      <c r="S20" s="12" t="s">
        <v>65</v>
      </c>
      <c r="T20" s="33" t="s">
        <v>66</v>
      </c>
      <c r="U20" s="119" t="str">
        <f>IF(Q20="EFICACIA","SI","NO")</f>
        <v>SI</v>
      </c>
      <c r="V20" s="129" t="s">
        <v>67</v>
      </c>
      <c r="W20" s="130" t="s">
        <v>67</v>
      </c>
      <c r="X20" s="130" t="s">
        <v>67</v>
      </c>
      <c r="Y20" s="130" t="s">
        <v>67</v>
      </c>
      <c r="Z20" s="187" t="s">
        <v>67</v>
      </c>
      <c r="AA20" s="91" t="s">
        <v>67</v>
      </c>
      <c r="AB20" s="174" t="s">
        <v>67</v>
      </c>
      <c r="AC20" s="153" t="s">
        <v>67</v>
      </c>
      <c r="AD20" s="174" t="s">
        <v>67</v>
      </c>
      <c r="AE20" s="156" t="s">
        <v>67</v>
      </c>
      <c r="AF20" s="257" t="s">
        <v>67</v>
      </c>
      <c r="AG20" s="258" t="s">
        <v>67</v>
      </c>
      <c r="AH20" s="259" t="s">
        <v>67</v>
      </c>
      <c r="AI20" s="258" t="s">
        <v>67</v>
      </c>
      <c r="AJ20" s="263" t="s">
        <v>67</v>
      </c>
      <c r="AK20" s="123">
        <f>O20</f>
        <v>1</v>
      </c>
      <c r="AL20" s="113"/>
      <c r="AM20" s="113"/>
      <c r="AN20" s="113"/>
      <c r="AO20" s="114"/>
      <c r="AP20" s="32" t="str">
        <f>G20</f>
        <v>Línea base construida</v>
      </c>
      <c r="AQ20" s="113" t="e">
        <f>V20+AA20+AF20+AK20</f>
        <v>#VALUE!</v>
      </c>
      <c r="AR20" s="113" t="e">
        <f>W20+AB20+AG20+AL20</f>
        <v>#VALUE!</v>
      </c>
      <c r="AS20" s="113"/>
      <c r="AT20" s="114"/>
    </row>
    <row r="21" spans="1:49" ht="118.5" customHeight="1" x14ac:dyDescent="0.25">
      <c r="A21" s="148">
        <v>7</v>
      </c>
      <c r="B21" s="12" t="s">
        <v>55</v>
      </c>
      <c r="C21" s="50" t="s">
        <v>56</v>
      </c>
      <c r="D21" s="42" t="s">
        <v>68</v>
      </c>
      <c r="E21" s="135">
        <v>0.04</v>
      </c>
      <c r="F21" s="73" t="s">
        <v>58</v>
      </c>
      <c r="G21" s="66" t="s">
        <v>59</v>
      </c>
      <c r="H21" s="74" t="s">
        <v>69</v>
      </c>
      <c r="I21" s="137" t="s">
        <v>60</v>
      </c>
      <c r="J21" s="18" t="s">
        <v>61</v>
      </c>
      <c r="K21" s="22" t="s">
        <v>70</v>
      </c>
      <c r="L21" s="142">
        <v>0</v>
      </c>
      <c r="M21" s="142">
        <v>0</v>
      </c>
      <c r="N21" s="142">
        <v>1</v>
      </c>
      <c r="O21" s="142">
        <v>0</v>
      </c>
      <c r="P21" s="82">
        <v>1</v>
      </c>
      <c r="Q21" s="61" t="s">
        <v>63</v>
      </c>
      <c r="R21" s="12" t="s">
        <v>64</v>
      </c>
      <c r="S21" s="12" t="s">
        <v>65</v>
      </c>
      <c r="T21" s="33" t="s">
        <v>71</v>
      </c>
      <c r="U21" s="119" t="str">
        <f t="shared" ref="U21:U39" si="0">IF(Q21="EFICACIA","SI","NO")</f>
        <v>SI</v>
      </c>
      <c r="V21" s="91" t="s">
        <v>67</v>
      </c>
      <c r="W21" s="141" t="s">
        <v>67</v>
      </c>
      <c r="X21" s="141" t="s">
        <v>67</v>
      </c>
      <c r="Y21" s="141" t="s">
        <v>67</v>
      </c>
      <c r="Z21" s="156" t="s">
        <v>67</v>
      </c>
      <c r="AA21" s="91" t="s">
        <v>67</v>
      </c>
      <c r="AB21" s="174" t="s">
        <v>67</v>
      </c>
      <c r="AC21" s="153" t="s">
        <v>67</v>
      </c>
      <c r="AD21" s="174" t="s">
        <v>67</v>
      </c>
      <c r="AE21" s="156" t="s">
        <v>67</v>
      </c>
      <c r="AF21" s="91">
        <f t="shared" ref="AF21:AF46" si="1">N21</f>
        <v>1</v>
      </c>
      <c r="AG21" s="154">
        <v>1</v>
      </c>
      <c r="AH21" s="181">
        <f>AG21/AF21</f>
        <v>1</v>
      </c>
      <c r="AI21" s="240" t="s">
        <v>274</v>
      </c>
      <c r="AJ21" s="114" t="s">
        <v>275</v>
      </c>
      <c r="AK21" s="123">
        <f t="shared" ref="AK21:AK46" si="2">O21</f>
        <v>0</v>
      </c>
      <c r="AL21" s="113"/>
      <c r="AM21" s="113"/>
      <c r="AN21" s="113"/>
      <c r="AO21" s="114"/>
      <c r="AP21" s="32" t="str">
        <f t="shared" ref="AP21:AP46" si="3">G21</f>
        <v>Línea base construida</v>
      </c>
      <c r="AQ21" s="113" t="e">
        <f t="shared" ref="AQ21:AQ39" si="4">V21+AA21+AF21+AK21</f>
        <v>#VALUE!</v>
      </c>
      <c r="AR21" s="113" t="e">
        <f t="shared" ref="AR21:AR39" si="5">W21+AB21+AG21+AL21</f>
        <v>#VALUE!</v>
      </c>
      <c r="AS21" s="113"/>
      <c r="AT21" s="114"/>
    </row>
    <row r="22" spans="1:49" ht="270" customHeight="1" x14ac:dyDescent="0.25">
      <c r="A22" s="148">
        <v>6</v>
      </c>
      <c r="B22" s="12" t="s">
        <v>72</v>
      </c>
      <c r="C22" s="50" t="s">
        <v>56</v>
      </c>
      <c r="D22" s="42" t="s">
        <v>73</v>
      </c>
      <c r="E22" s="135">
        <v>0.04</v>
      </c>
      <c r="F22" s="11" t="s">
        <v>74</v>
      </c>
      <c r="G22" s="2" t="s">
        <v>75</v>
      </c>
      <c r="H22" s="2" t="s">
        <v>76</v>
      </c>
      <c r="I22" s="69" t="s">
        <v>77</v>
      </c>
      <c r="J22" s="23" t="s">
        <v>78</v>
      </c>
      <c r="K22" s="24" t="s">
        <v>79</v>
      </c>
      <c r="L22" s="81">
        <v>0</v>
      </c>
      <c r="M22" s="83">
        <v>1</v>
      </c>
      <c r="N22" s="83">
        <v>1</v>
      </c>
      <c r="O22" s="83">
        <v>1</v>
      </c>
      <c r="P22" s="84">
        <v>1</v>
      </c>
      <c r="Q22" s="61" t="s">
        <v>63</v>
      </c>
      <c r="R22" s="12" t="s">
        <v>80</v>
      </c>
      <c r="S22" s="12" t="s">
        <v>65</v>
      </c>
      <c r="T22" s="33" t="s">
        <v>81</v>
      </c>
      <c r="U22" s="119" t="str">
        <f t="shared" si="0"/>
        <v>SI</v>
      </c>
      <c r="V22" s="91" t="s">
        <v>67</v>
      </c>
      <c r="W22" s="141" t="s">
        <v>67</v>
      </c>
      <c r="X22" s="141" t="s">
        <v>67</v>
      </c>
      <c r="Y22" s="141" t="s">
        <v>67</v>
      </c>
      <c r="Z22" s="156" t="s">
        <v>67</v>
      </c>
      <c r="AA22" s="200">
        <v>1</v>
      </c>
      <c r="AB22" s="140">
        <v>1</v>
      </c>
      <c r="AC22" s="180">
        <v>1</v>
      </c>
      <c r="AD22" s="147" t="s">
        <v>253</v>
      </c>
      <c r="AE22" s="229" t="s">
        <v>82</v>
      </c>
      <c r="AF22" s="91">
        <f t="shared" si="1"/>
        <v>1</v>
      </c>
      <c r="AG22" s="237">
        <f>9/9</f>
        <v>1</v>
      </c>
      <c r="AH22" s="224">
        <f>AG22/AF22</f>
        <v>1</v>
      </c>
      <c r="AI22" s="241" t="s">
        <v>276</v>
      </c>
      <c r="AJ22" s="114" t="s">
        <v>284</v>
      </c>
      <c r="AK22" s="123">
        <f t="shared" si="2"/>
        <v>1</v>
      </c>
      <c r="AL22" s="113"/>
      <c r="AM22" s="113"/>
      <c r="AN22" s="113"/>
      <c r="AO22" s="114"/>
      <c r="AP22" s="32" t="str">
        <f t="shared" si="3"/>
        <v xml:space="preserve">Porcentaje de cumplimiento del Plan de Acción para la implementación de los presupuestos participativos </v>
      </c>
      <c r="AQ22" s="113" t="e">
        <f t="shared" si="4"/>
        <v>#VALUE!</v>
      </c>
      <c r="AR22" s="113" t="e">
        <f t="shared" si="5"/>
        <v>#VALUE!</v>
      </c>
      <c r="AS22" s="113"/>
      <c r="AT22" s="114"/>
    </row>
    <row r="23" spans="1:49" ht="141" customHeight="1" x14ac:dyDescent="0.25">
      <c r="A23" s="148">
        <v>6</v>
      </c>
      <c r="B23" s="12" t="s">
        <v>72</v>
      </c>
      <c r="C23" s="50" t="s">
        <v>56</v>
      </c>
      <c r="D23" s="72" t="s">
        <v>265</v>
      </c>
      <c r="E23" s="135">
        <v>0.04</v>
      </c>
      <c r="F23" s="11" t="s">
        <v>74</v>
      </c>
      <c r="G23" s="2" t="s">
        <v>83</v>
      </c>
      <c r="H23" s="2" t="s">
        <v>84</v>
      </c>
      <c r="I23" s="80">
        <v>0.61599999999999999</v>
      </c>
      <c r="J23" s="18" t="s">
        <v>85</v>
      </c>
      <c r="K23" s="22" t="s">
        <v>86</v>
      </c>
      <c r="L23" s="85">
        <v>0</v>
      </c>
      <c r="M23" s="85">
        <v>0</v>
      </c>
      <c r="N23" s="85">
        <v>0</v>
      </c>
      <c r="O23" s="86">
        <v>0.75</v>
      </c>
      <c r="P23" s="84">
        <v>0.75</v>
      </c>
      <c r="Q23" s="61" t="s">
        <v>63</v>
      </c>
      <c r="R23" s="12" t="s">
        <v>87</v>
      </c>
      <c r="S23" s="12" t="s">
        <v>65</v>
      </c>
      <c r="T23" s="33" t="s">
        <v>88</v>
      </c>
      <c r="U23" s="119" t="str">
        <f t="shared" si="0"/>
        <v>SI</v>
      </c>
      <c r="V23" s="91" t="s">
        <v>67</v>
      </c>
      <c r="W23" s="141" t="s">
        <v>67</v>
      </c>
      <c r="X23" s="141" t="s">
        <v>67</v>
      </c>
      <c r="Y23" s="141" t="s">
        <v>67</v>
      </c>
      <c r="Z23" s="156" t="s">
        <v>67</v>
      </c>
      <c r="AA23" s="91" t="s">
        <v>67</v>
      </c>
      <c r="AB23" s="174" t="s">
        <v>67</v>
      </c>
      <c r="AC23" s="153" t="s">
        <v>67</v>
      </c>
      <c r="AD23" s="174" t="s">
        <v>67</v>
      </c>
      <c r="AE23" s="156" t="s">
        <v>67</v>
      </c>
      <c r="AF23" s="238" t="s">
        <v>67</v>
      </c>
      <c r="AG23" s="154" t="s">
        <v>67</v>
      </c>
      <c r="AH23" s="223" t="s">
        <v>67</v>
      </c>
      <c r="AI23" s="240" t="s">
        <v>277</v>
      </c>
      <c r="AJ23" s="114" t="s">
        <v>88</v>
      </c>
      <c r="AK23" s="123">
        <f t="shared" si="2"/>
        <v>0.75</v>
      </c>
      <c r="AL23" s="113"/>
      <c r="AM23" s="113"/>
      <c r="AN23" s="113"/>
      <c r="AO23" s="114"/>
      <c r="AP23" s="32" t="str">
        <f t="shared" si="3"/>
        <v xml:space="preserve">Porcentaje de cumplimiento físico acumulado del Plan de Desarrollo Local </v>
      </c>
      <c r="AQ23" s="113" t="e">
        <f t="shared" si="4"/>
        <v>#VALUE!</v>
      </c>
      <c r="AR23" s="113" t="e">
        <f t="shared" si="5"/>
        <v>#VALUE!</v>
      </c>
      <c r="AS23" s="113"/>
      <c r="AT23" s="114"/>
    </row>
    <row r="24" spans="1:49" ht="95.25" customHeight="1" x14ac:dyDescent="0.25">
      <c r="A24" s="148">
        <v>6</v>
      </c>
      <c r="B24" s="12" t="s">
        <v>72</v>
      </c>
      <c r="C24" s="50" t="s">
        <v>89</v>
      </c>
      <c r="D24" s="43" t="s">
        <v>90</v>
      </c>
      <c r="E24" s="135">
        <v>0.04</v>
      </c>
      <c r="F24" s="11" t="s">
        <v>58</v>
      </c>
      <c r="G24" s="2" t="s">
        <v>91</v>
      </c>
      <c r="H24" s="2" t="s">
        <v>92</v>
      </c>
      <c r="I24" s="76" t="s">
        <v>93</v>
      </c>
      <c r="J24" s="18" t="s">
        <v>85</v>
      </c>
      <c r="K24" s="22" t="s">
        <v>94</v>
      </c>
      <c r="L24" s="85">
        <v>0</v>
      </c>
      <c r="M24" s="83">
        <v>0.2</v>
      </c>
      <c r="N24" s="85">
        <v>0.5</v>
      </c>
      <c r="O24" s="83">
        <v>0.92</v>
      </c>
      <c r="P24" s="84">
        <v>0.92</v>
      </c>
      <c r="Q24" s="61" t="s">
        <v>63</v>
      </c>
      <c r="R24" s="12" t="s">
        <v>95</v>
      </c>
      <c r="S24" s="12" t="s">
        <v>96</v>
      </c>
      <c r="T24" s="33" t="s">
        <v>95</v>
      </c>
      <c r="U24" s="119" t="str">
        <f t="shared" si="0"/>
        <v>SI</v>
      </c>
      <c r="V24" s="91" t="s">
        <v>67</v>
      </c>
      <c r="W24" s="141" t="s">
        <v>67</v>
      </c>
      <c r="X24" s="141" t="s">
        <v>67</v>
      </c>
      <c r="Y24" s="141" t="s">
        <v>67</v>
      </c>
      <c r="Z24" s="156" t="s">
        <v>67</v>
      </c>
      <c r="AA24" s="92">
        <f t="shared" ref="AA24:AC46" si="6">M24</f>
        <v>0.2</v>
      </c>
      <c r="AB24" s="146">
        <f>15027423287/63857044000</f>
        <v>0.23532914061916177</v>
      </c>
      <c r="AC24" s="180">
        <v>1</v>
      </c>
      <c r="AD24" s="147" t="s">
        <v>222</v>
      </c>
      <c r="AE24" s="230" t="s">
        <v>223</v>
      </c>
      <c r="AF24" s="92">
        <f t="shared" si="1"/>
        <v>0.5</v>
      </c>
      <c r="AG24" s="219">
        <f>46923767076/68285561187</f>
        <v>0.68716967775221571</v>
      </c>
      <c r="AH24" s="181">
        <v>1</v>
      </c>
      <c r="AI24" s="240" t="s">
        <v>278</v>
      </c>
      <c r="AJ24" s="114" t="s">
        <v>95</v>
      </c>
      <c r="AK24" s="123">
        <f t="shared" si="2"/>
        <v>0.92</v>
      </c>
      <c r="AL24" s="113"/>
      <c r="AM24" s="113"/>
      <c r="AN24" s="113"/>
      <c r="AO24" s="114"/>
      <c r="AP24" s="32" t="str">
        <f t="shared" si="3"/>
        <v>Porcentaje de compromiso del presupuesto de inversión directa de la vigencia 2020</v>
      </c>
      <c r="AQ24" s="113" t="e">
        <f t="shared" si="4"/>
        <v>#VALUE!</v>
      </c>
      <c r="AR24" s="113" t="e">
        <f t="shared" si="5"/>
        <v>#VALUE!</v>
      </c>
      <c r="AS24" s="113"/>
      <c r="AT24" s="114"/>
    </row>
    <row r="25" spans="1:49" ht="123.75" customHeight="1" x14ac:dyDescent="0.25">
      <c r="A25" s="148">
        <v>6</v>
      </c>
      <c r="B25" s="12" t="s">
        <v>72</v>
      </c>
      <c r="C25" s="50" t="s">
        <v>89</v>
      </c>
      <c r="D25" s="43" t="s">
        <v>266</v>
      </c>
      <c r="E25" s="135">
        <v>0.04</v>
      </c>
      <c r="F25" s="11" t="s">
        <v>58</v>
      </c>
      <c r="G25" s="2" t="s">
        <v>97</v>
      </c>
      <c r="H25" s="2" t="s">
        <v>98</v>
      </c>
      <c r="I25" s="75">
        <v>0.29820000000000002</v>
      </c>
      <c r="J25" s="18" t="s">
        <v>85</v>
      </c>
      <c r="K25" s="22" t="s">
        <v>99</v>
      </c>
      <c r="L25" s="85">
        <v>0.01</v>
      </c>
      <c r="M25" s="85">
        <v>0.06</v>
      </c>
      <c r="N25" s="85">
        <v>0.11</v>
      </c>
      <c r="O25" s="83">
        <v>0.5</v>
      </c>
      <c r="P25" s="84">
        <v>0.5</v>
      </c>
      <c r="Q25" s="61" t="s">
        <v>63</v>
      </c>
      <c r="R25" s="12" t="s">
        <v>95</v>
      </c>
      <c r="S25" s="12" t="s">
        <v>96</v>
      </c>
      <c r="T25" s="33" t="s">
        <v>95</v>
      </c>
      <c r="U25" s="119" t="str">
        <f t="shared" si="0"/>
        <v>SI</v>
      </c>
      <c r="V25" s="92">
        <f t="shared" ref="V25:V45" si="7">L25</f>
        <v>0.01</v>
      </c>
      <c r="W25" s="94">
        <f>1323358573/63857044000</f>
        <v>2.0723768124938573E-2</v>
      </c>
      <c r="X25" s="96">
        <v>1</v>
      </c>
      <c r="Y25" s="141" t="s">
        <v>100</v>
      </c>
      <c r="Z25" s="156" t="s">
        <v>95</v>
      </c>
      <c r="AA25" s="92">
        <f t="shared" si="6"/>
        <v>0.06</v>
      </c>
      <c r="AB25" s="146">
        <f>9423692007/63857044000</f>
        <v>0.14757482364827285</v>
      </c>
      <c r="AC25" s="180">
        <v>1</v>
      </c>
      <c r="AD25" s="147" t="s">
        <v>224</v>
      </c>
      <c r="AE25" s="230" t="s">
        <v>223</v>
      </c>
      <c r="AF25" s="92">
        <f t="shared" si="1"/>
        <v>0.11</v>
      </c>
      <c r="AG25" s="219">
        <f>33128059606/68285561187</f>
        <v>0.48514003590420546</v>
      </c>
      <c r="AH25" s="225">
        <v>1</v>
      </c>
      <c r="AI25" s="240" t="s">
        <v>279</v>
      </c>
      <c r="AJ25" s="114" t="s">
        <v>95</v>
      </c>
      <c r="AK25" s="123">
        <f t="shared" si="2"/>
        <v>0.5</v>
      </c>
      <c r="AL25" s="113"/>
      <c r="AM25" s="113"/>
      <c r="AN25" s="113"/>
      <c r="AO25" s="114"/>
      <c r="AP25" s="32" t="str">
        <f t="shared" si="3"/>
        <v>Porcentaje de Giros de la Vigencia 2019</v>
      </c>
      <c r="AQ25" s="113">
        <f t="shared" si="4"/>
        <v>0.67999999999999994</v>
      </c>
      <c r="AR25" s="113">
        <f t="shared" si="5"/>
        <v>0.65343862767741689</v>
      </c>
      <c r="AS25" s="113"/>
      <c r="AT25" s="114"/>
    </row>
    <row r="26" spans="1:49" ht="130.5" customHeight="1" x14ac:dyDescent="0.25">
      <c r="A26" s="148">
        <v>6</v>
      </c>
      <c r="B26" s="12" t="s">
        <v>72</v>
      </c>
      <c r="C26" s="50" t="s">
        <v>89</v>
      </c>
      <c r="D26" s="43" t="s">
        <v>267</v>
      </c>
      <c r="E26" s="135">
        <v>0.04</v>
      </c>
      <c r="F26" s="11" t="s">
        <v>58</v>
      </c>
      <c r="G26" s="2" t="s">
        <v>101</v>
      </c>
      <c r="H26" s="2" t="s">
        <v>102</v>
      </c>
      <c r="I26" s="75">
        <v>0.79690000000000005</v>
      </c>
      <c r="J26" s="18" t="s">
        <v>85</v>
      </c>
      <c r="K26" s="22" t="s">
        <v>103</v>
      </c>
      <c r="L26" s="85">
        <v>0.05</v>
      </c>
      <c r="M26" s="85">
        <v>0.2</v>
      </c>
      <c r="N26" s="85">
        <v>0.3</v>
      </c>
      <c r="O26" s="83">
        <v>0.5</v>
      </c>
      <c r="P26" s="84">
        <v>0.5</v>
      </c>
      <c r="Q26" s="61" t="s">
        <v>63</v>
      </c>
      <c r="R26" s="12" t="s">
        <v>95</v>
      </c>
      <c r="S26" s="12" t="s">
        <v>96</v>
      </c>
      <c r="T26" s="33" t="s">
        <v>95</v>
      </c>
      <c r="U26" s="119" t="str">
        <f t="shared" si="0"/>
        <v>SI</v>
      </c>
      <c r="V26" s="92">
        <f t="shared" si="7"/>
        <v>0.05</v>
      </c>
      <c r="W26" s="107">
        <v>4.5999999999999999E-2</v>
      </c>
      <c r="X26" s="97">
        <f>W26/V26</f>
        <v>0.91999999999999993</v>
      </c>
      <c r="Y26" s="141" t="s">
        <v>104</v>
      </c>
      <c r="Z26" s="156" t="s">
        <v>95</v>
      </c>
      <c r="AA26" s="92">
        <f t="shared" si="6"/>
        <v>0.2</v>
      </c>
      <c r="AB26" s="146">
        <f>4806412862/49447803036</f>
        <v>9.7201747436599706E-2</v>
      </c>
      <c r="AC26" s="181">
        <f>+AB26/AA26</f>
        <v>0.48600873718299853</v>
      </c>
      <c r="AD26" s="113" t="s">
        <v>225</v>
      </c>
      <c r="AE26" s="230" t="s">
        <v>223</v>
      </c>
      <c r="AF26" s="92">
        <f t="shared" si="1"/>
        <v>0.3</v>
      </c>
      <c r="AG26" s="219">
        <f>18432265/49447803</f>
        <v>0.37276206184529576</v>
      </c>
      <c r="AH26" s="225">
        <v>1</v>
      </c>
      <c r="AI26" s="240" t="s">
        <v>280</v>
      </c>
      <c r="AJ26" s="114" t="s">
        <v>95</v>
      </c>
      <c r="AK26" s="123">
        <f t="shared" si="2"/>
        <v>0.5</v>
      </c>
      <c r="AL26" s="113"/>
      <c r="AM26" s="113"/>
      <c r="AN26" s="113"/>
      <c r="AO26" s="114"/>
      <c r="AP26" s="32" t="str">
        <f t="shared" si="3"/>
        <v>Porcentaje de Giros de Obligaciones por Pagar 2019 y anteriores</v>
      </c>
      <c r="AQ26" s="113">
        <f t="shared" si="4"/>
        <v>1.05</v>
      </c>
      <c r="AR26" s="113">
        <f t="shared" si="5"/>
        <v>0.51596380928189545</v>
      </c>
      <c r="AS26" s="113"/>
      <c r="AT26" s="114"/>
    </row>
    <row r="27" spans="1:49" ht="111.75" customHeight="1" x14ac:dyDescent="0.25">
      <c r="A27" s="148">
        <v>6</v>
      </c>
      <c r="B27" s="12" t="s">
        <v>72</v>
      </c>
      <c r="C27" s="50" t="s">
        <v>89</v>
      </c>
      <c r="D27" s="44" t="s">
        <v>268</v>
      </c>
      <c r="E27" s="135">
        <v>0.04</v>
      </c>
      <c r="F27" s="11" t="s">
        <v>58</v>
      </c>
      <c r="G27" s="2" t="s">
        <v>105</v>
      </c>
      <c r="H27" s="2" t="s">
        <v>106</v>
      </c>
      <c r="I27" s="75">
        <v>0.44490000000000002</v>
      </c>
      <c r="J27" s="18" t="s">
        <v>85</v>
      </c>
      <c r="K27" s="22" t="s">
        <v>107</v>
      </c>
      <c r="L27" s="85">
        <v>0.05</v>
      </c>
      <c r="M27" s="85">
        <v>0.2</v>
      </c>
      <c r="N27" s="85">
        <v>0.4</v>
      </c>
      <c r="O27" s="83">
        <v>0.65</v>
      </c>
      <c r="P27" s="84">
        <v>0.65</v>
      </c>
      <c r="Q27" s="61" t="s">
        <v>63</v>
      </c>
      <c r="R27" s="12" t="s">
        <v>95</v>
      </c>
      <c r="S27" s="12" t="s">
        <v>96</v>
      </c>
      <c r="T27" s="33" t="s">
        <v>95</v>
      </c>
      <c r="U27" s="119" t="str">
        <f t="shared" si="0"/>
        <v>SI</v>
      </c>
      <c r="V27" s="92">
        <f t="shared" si="7"/>
        <v>0.05</v>
      </c>
      <c r="W27" s="93">
        <f>4421955523/27186038970</f>
        <v>0.16265538086955814</v>
      </c>
      <c r="X27" s="96">
        <v>1</v>
      </c>
      <c r="Y27" s="141" t="s">
        <v>108</v>
      </c>
      <c r="Z27" s="156" t="s">
        <v>95</v>
      </c>
      <c r="AA27" s="92">
        <f t="shared" si="6"/>
        <v>0.2</v>
      </c>
      <c r="AB27" s="146">
        <f>8601940512/27581747263</f>
        <v>0.31187076112249124</v>
      </c>
      <c r="AC27" s="180">
        <v>1</v>
      </c>
      <c r="AD27" s="113" t="s">
        <v>226</v>
      </c>
      <c r="AE27" s="230" t="s">
        <v>223</v>
      </c>
      <c r="AF27" s="92">
        <f t="shared" si="1"/>
        <v>0.4</v>
      </c>
      <c r="AG27" s="219">
        <f>14768212940/27581747263</f>
        <v>0.53543427829936896</v>
      </c>
      <c r="AH27" s="225">
        <v>1</v>
      </c>
      <c r="AI27" s="240" t="s">
        <v>281</v>
      </c>
      <c r="AJ27" s="114" t="s">
        <v>95</v>
      </c>
      <c r="AK27" s="123">
        <f t="shared" si="2"/>
        <v>0.65</v>
      </c>
      <c r="AL27" s="113"/>
      <c r="AM27" s="113"/>
      <c r="AN27" s="113"/>
      <c r="AO27" s="114"/>
      <c r="AP27" s="32" t="str">
        <f t="shared" si="3"/>
        <v xml:space="preserve">Porcentaje de Giros de Obligaciones por Pagar </v>
      </c>
      <c r="AQ27" s="113">
        <f t="shared" si="4"/>
        <v>1.3</v>
      </c>
      <c r="AR27" s="113">
        <f t="shared" si="5"/>
        <v>1.0099604202914183</v>
      </c>
      <c r="AS27" s="113"/>
      <c r="AT27" s="114"/>
    </row>
    <row r="28" spans="1:49" ht="230.25" customHeight="1" x14ac:dyDescent="0.25">
      <c r="A28" s="148">
        <v>6</v>
      </c>
      <c r="B28" s="12" t="s">
        <v>72</v>
      </c>
      <c r="C28" s="50" t="s">
        <v>89</v>
      </c>
      <c r="D28" s="43" t="s">
        <v>109</v>
      </c>
      <c r="E28" s="135">
        <v>0.04</v>
      </c>
      <c r="F28" s="11" t="s">
        <v>74</v>
      </c>
      <c r="G28" s="2" t="s">
        <v>110</v>
      </c>
      <c r="H28" s="21" t="s">
        <v>76</v>
      </c>
      <c r="I28" s="68" t="s">
        <v>77</v>
      </c>
      <c r="J28" s="18" t="s">
        <v>78</v>
      </c>
      <c r="K28" s="22" t="s">
        <v>79</v>
      </c>
      <c r="L28" s="83">
        <v>0</v>
      </c>
      <c r="M28" s="83">
        <v>1</v>
      </c>
      <c r="N28" s="83">
        <v>1</v>
      </c>
      <c r="O28" s="83">
        <v>1</v>
      </c>
      <c r="P28" s="84">
        <v>1</v>
      </c>
      <c r="Q28" s="61" t="s">
        <v>63</v>
      </c>
      <c r="R28" s="12" t="s">
        <v>111</v>
      </c>
      <c r="S28" s="12" t="s">
        <v>112</v>
      </c>
      <c r="T28" s="33" t="s">
        <v>113</v>
      </c>
      <c r="U28" s="119" t="str">
        <f t="shared" si="0"/>
        <v>SI</v>
      </c>
      <c r="V28" s="92" t="s">
        <v>67</v>
      </c>
      <c r="W28" s="93" t="s">
        <v>67</v>
      </c>
      <c r="X28" s="97" t="s">
        <v>67</v>
      </c>
      <c r="Y28" s="93" t="s">
        <v>67</v>
      </c>
      <c r="Z28" s="188" t="s">
        <v>67</v>
      </c>
      <c r="AA28" s="200">
        <f>121/121</f>
        <v>1</v>
      </c>
      <c r="AB28" s="140">
        <f>121/121</f>
        <v>1</v>
      </c>
      <c r="AC28" s="180">
        <v>1</v>
      </c>
      <c r="AD28" s="147" t="s">
        <v>227</v>
      </c>
      <c r="AE28" s="231" t="s">
        <v>228</v>
      </c>
      <c r="AF28" s="92">
        <f t="shared" si="1"/>
        <v>1</v>
      </c>
      <c r="AG28" s="219">
        <v>0.75</v>
      </c>
      <c r="AH28" s="181">
        <f>AG28/AF28</f>
        <v>0.75</v>
      </c>
      <c r="AI28" s="242" t="s">
        <v>285</v>
      </c>
      <c r="AJ28" s="114" t="s">
        <v>113</v>
      </c>
      <c r="AK28" s="123">
        <f t="shared" si="2"/>
        <v>1</v>
      </c>
      <c r="AL28" s="113"/>
      <c r="AM28" s="113"/>
      <c r="AN28" s="113"/>
      <c r="AO28" s="114"/>
      <c r="AP28" s="32" t="str">
        <f t="shared" si="3"/>
        <v>Porcentaje de ejecución del SIPSE local</v>
      </c>
      <c r="AQ28" s="113" t="e">
        <f t="shared" si="4"/>
        <v>#VALUE!</v>
      </c>
      <c r="AR28" s="113" t="e">
        <f t="shared" si="5"/>
        <v>#VALUE!</v>
      </c>
      <c r="AS28" s="113"/>
      <c r="AT28" s="114"/>
    </row>
    <row r="29" spans="1:49" ht="120" x14ac:dyDescent="0.25">
      <c r="A29" s="148">
        <v>6</v>
      </c>
      <c r="B29" s="12" t="s">
        <v>72</v>
      </c>
      <c r="C29" s="50" t="s">
        <v>89</v>
      </c>
      <c r="D29" s="43" t="s">
        <v>114</v>
      </c>
      <c r="E29" s="135">
        <v>0.04</v>
      </c>
      <c r="F29" s="11" t="s">
        <v>58</v>
      </c>
      <c r="G29" s="2" t="s">
        <v>115</v>
      </c>
      <c r="H29" s="21" t="s">
        <v>76</v>
      </c>
      <c r="I29" s="68" t="s">
        <v>77</v>
      </c>
      <c r="J29" s="18" t="s">
        <v>78</v>
      </c>
      <c r="K29" s="22" t="s">
        <v>79</v>
      </c>
      <c r="L29" s="83">
        <v>0</v>
      </c>
      <c r="M29" s="83">
        <v>1</v>
      </c>
      <c r="N29" s="83">
        <v>1</v>
      </c>
      <c r="O29" s="83">
        <v>1</v>
      </c>
      <c r="P29" s="84">
        <v>1</v>
      </c>
      <c r="Q29" s="61" t="s">
        <v>63</v>
      </c>
      <c r="R29" s="12" t="s">
        <v>116</v>
      </c>
      <c r="S29" s="12" t="s">
        <v>117</v>
      </c>
      <c r="T29" s="33" t="s">
        <v>118</v>
      </c>
      <c r="U29" s="119" t="str">
        <f t="shared" si="0"/>
        <v>SI</v>
      </c>
      <c r="V29" s="92" t="s">
        <v>119</v>
      </c>
      <c r="W29" s="93" t="s">
        <v>119</v>
      </c>
      <c r="X29" s="97" t="s">
        <v>119</v>
      </c>
      <c r="Y29" s="93" t="s">
        <v>119</v>
      </c>
      <c r="Z29" s="188" t="s">
        <v>119</v>
      </c>
      <c r="AA29" s="200">
        <f>36/36</f>
        <v>1</v>
      </c>
      <c r="AB29" s="140">
        <f>36/36</f>
        <v>1</v>
      </c>
      <c r="AC29" s="180">
        <v>1</v>
      </c>
      <c r="AD29" s="147" t="s">
        <v>229</v>
      </c>
      <c r="AE29" s="231" t="s">
        <v>230</v>
      </c>
      <c r="AF29" s="92">
        <f t="shared" si="1"/>
        <v>1</v>
      </c>
      <c r="AG29" s="219">
        <v>0</v>
      </c>
      <c r="AH29" s="181">
        <f>AG29/AF29</f>
        <v>0</v>
      </c>
      <c r="AI29" s="240" t="s">
        <v>286</v>
      </c>
      <c r="AJ29" s="114" t="s">
        <v>287</v>
      </c>
      <c r="AK29" s="123">
        <f t="shared" si="2"/>
        <v>1</v>
      </c>
      <c r="AL29" s="113"/>
      <c r="AM29" s="113"/>
      <c r="AN29" s="113"/>
      <c r="AO29" s="114"/>
      <c r="AP29" s="32" t="str">
        <f t="shared" si="3"/>
        <v>Porcentaje de avance acumulado en el cumplimiento del Plan de Sostenibilidad contable programado</v>
      </c>
      <c r="AQ29" s="113" t="e">
        <f t="shared" si="4"/>
        <v>#VALUE!</v>
      </c>
      <c r="AR29" s="113" t="e">
        <f t="shared" si="5"/>
        <v>#VALUE!</v>
      </c>
      <c r="AS29" s="113"/>
      <c r="AT29" s="114"/>
    </row>
    <row r="30" spans="1:49" ht="78.75" x14ac:dyDescent="0.25">
      <c r="A30" s="148">
        <v>7</v>
      </c>
      <c r="B30" s="12" t="s">
        <v>55</v>
      </c>
      <c r="C30" s="50" t="s">
        <v>89</v>
      </c>
      <c r="D30" s="43" t="s">
        <v>231</v>
      </c>
      <c r="E30" s="149">
        <v>0.04</v>
      </c>
      <c r="F30" s="11" t="s">
        <v>58</v>
      </c>
      <c r="G30" s="2" t="s">
        <v>232</v>
      </c>
      <c r="H30" s="21" t="s">
        <v>233</v>
      </c>
      <c r="I30" s="68" t="s">
        <v>77</v>
      </c>
      <c r="J30" s="18" t="s">
        <v>78</v>
      </c>
      <c r="K30" s="22" t="s">
        <v>86</v>
      </c>
      <c r="L30" s="150">
        <v>0</v>
      </c>
      <c r="M30" s="150">
        <v>0</v>
      </c>
      <c r="N30" s="150">
        <v>0</v>
      </c>
      <c r="O30" s="150">
        <v>1</v>
      </c>
      <c r="P30" s="151">
        <v>1</v>
      </c>
      <c r="Q30" s="49" t="s">
        <v>63</v>
      </c>
      <c r="R30" s="12" t="s">
        <v>234</v>
      </c>
      <c r="S30" s="12" t="s">
        <v>235</v>
      </c>
      <c r="T30" s="33" t="s">
        <v>236</v>
      </c>
      <c r="U30" s="152"/>
      <c r="V30" s="12" t="s">
        <v>237</v>
      </c>
      <c r="W30" s="12" t="s">
        <v>237</v>
      </c>
      <c r="X30" s="153" t="s">
        <v>237</v>
      </c>
      <c r="Y30" s="143" t="s">
        <v>237</v>
      </c>
      <c r="Z30" s="189" t="s">
        <v>237</v>
      </c>
      <c r="AA30" s="32" t="s">
        <v>237</v>
      </c>
      <c r="AB30" s="12" t="s">
        <v>237</v>
      </c>
      <c r="AC30" s="153" t="s">
        <v>237</v>
      </c>
      <c r="AD30" s="174" t="s">
        <v>237</v>
      </c>
      <c r="AE30" s="156" t="s">
        <v>237</v>
      </c>
      <c r="AF30" s="91" t="s">
        <v>119</v>
      </c>
      <c r="AG30" s="217" t="s">
        <v>119</v>
      </c>
      <c r="AH30" s="153" t="s">
        <v>119</v>
      </c>
      <c r="AI30" s="217" t="s">
        <v>119</v>
      </c>
      <c r="AJ30" s="218" t="s">
        <v>119</v>
      </c>
      <c r="AK30" s="123"/>
      <c r="AL30" s="113"/>
      <c r="AM30" s="113"/>
      <c r="AN30" s="113"/>
      <c r="AO30" s="114"/>
      <c r="AP30" s="32"/>
      <c r="AQ30" s="113"/>
      <c r="AR30" s="113"/>
      <c r="AS30" s="113"/>
      <c r="AT30" s="114"/>
    </row>
    <row r="31" spans="1:49" ht="90" x14ac:dyDescent="0.25">
      <c r="A31" s="148">
        <v>7</v>
      </c>
      <c r="B31" s="12" t="s">
        <v>55</v>
      </c>
      <c r="C31" s="50" t="s">
        <v>120</v>
      </c>
      <c r="D31" s="43" t="s">
        <v>121</v>
      </c>
      <c r="E31" s="135">
        <v>0.04</v>
      </c>
      <c r="F31" s="11" t="s">
        <v>58</v>
      </c>
      <c r="G31" s="2" t="s">
        <v>122</v>
      </c>
      <c r="H31" s="2" t="s">
        <v>123</v>
      </c>
      <c r="I31" s="68">
        <v>147</v>
      </c>
      <c r="J31" s="18" t="s">
        <v>61</v>
      </c>
      <c r="K31" s="22" t="s">
        <v>124</v>
      </c>
      <c r="L31" s="83">
        <v>0.5</v>
      </c>
      <c r="M31" s="83">
        <v>0.5</v>
      </c>
      <c r="N31" s="83">
        <v>0</v>
      </c>
      <c r="O31" s="83">
        <v>0</v>
      </c>
      <c r="P31" s="84">
        <v>1</v>
      </c>
      <c r="Q31" s="61" t="s">
        <v>63</v>
      </c>
      <c r="R31" s="12" t="s">
        <v>125</v>
      </c>
      <c r="S31" s="12" t="s">
        <v>126</v>
      </c>
      <c r="T31" s="33" t="s">
        <v>127</v>
      </c>
      <c r="U31" s="119" t="str">
        <f t="shared" si="0"/>
        <v>SI</v>
      </c>
      <c r="V31" s="92">
        <f t="shared" si="7"/>
        <v>0.5</v>
      </c>
      <c r="W31" s="93">
        <v>0.5</v>
      </c>
      <c r="X31" s="96">
        <v>1</v>
      </c>
      <c r="Y31" s="141" t="s">
        <v>128</v>
      </c>
      <c r="Z31" s="156" t="s">
        <v>129</v>
      </c>
      <c r="AA31" s="92">
        <f t="shared" si="6"/>
        <v>0.5</v>
      </c>
      <c r="AB31" s="140">
        <f>122/122</f>
        <v>1</v>
      </c>
      <c r="AC31" s="180">
        <v>1</v>
      </c>
      <c r="AD31" s="147" t="s">
        <v>238</v>
      </c>
      <c r="AE31" s="230" t="s">
        <v>129</v>
      </c>
      <c r="AF31" s="238" t="s">
        <v>237</v>
      </c>
      <c r="AG31" s="221">
        <v>2.96</v>
      </c>
      <c r="AH31" s="223" t="s">
        <v>237</v>
      </c>
      <c r="AI31" s="240" t="s">
        <v>288</v>
      </c>
      <c r="AJ31" s="114" t="s">
        <v>129</v>
      </c>
      <c r="AK31" s="123">
        <f t="shared" si="2"/>
        <v>0</v>
      </c>
      <c r="AL31" s="113"/>
      <c r="AM31" s="113"/>
      <c r="AN31" s="113"/>
      <c r="AO31" s="114"/>
      <c r="AP31" s="32" t="str">
        <f t="shared" si="3"/>
        <v>Respuesta a los requerimiento de los ciudadanos</v>
      </c>
      <c r="AQ31" s="113" t="e">
        <f t="shared" si="4"/>
        <v>#VALUE!</v>
      </c>
      <c r="AR31" s="113">
        <f t="shared" si="5"/>
        <v>4.46</v>
      </c>
      <c r="AS31" s="113"/>
      <c r="AT31" s="114"/>
    </row>
    <row r="32" spans="1:49" ht="90" x14ac:dyDescent="0.25">
      <c r="A32" s="148">
        <v>1</v>
      </c>
      <c r="B32" s="12" t="s">
        <v>130</v>
      </c>
      <c r="C32" s="50" t="s">
        <v>131</v>
      </c>
      <c r="D32" s="44" t="s">
        <v>132</v>
      </c>
      <c r="E32" s="135">
        <v>0.04</v>
      </c>
      <c r="F32" s="11" t="s">
        <v>58</v>
      </c>
      <c r="G32" s="2" t="s">
        <v>133</v>
      </c>
      <c r="H32" s="2" t="s">
        <v>134</v>
      </c>
      <c r="I32" s="68">
        <v>58</v>
      </c>
      <c r="J32" s="18" t="s">
        <v>61</v>
      </c>
      <c r="K32" s="22" t="s">
        <v>135</v>
      </c>
      <c r="L32" s="81">
        <v>15</v>
      </c>
      <c r="M32" s="81">
        <v>15</v>
      </c>
      <c r="N32" s="81">
        <v>15</v>
      </c>
      <c r="O32" s="81">
        <v>15</v>
      </c>
      <c r="P32" s="87">
        <f>L32+M32+N32+O32</f>
        <v>60</v>
      </c>
      <c r="Q32" s="61" t="s">
        <v>63</v>
      </c>
      <c r="R32" s="12" t="s">
        <v>136</v>
      </c>
      <c r="S32" s="12" t="s">
        <v>137</v>
      </c>
      <c r="T32" s="33" t="s">
        <v>138</v>
      </c>
      <c r="U32" s="119" t="str">
        <f t="shared" si="0"/>
        <v>SI</v>
      </c>
      <c r="V32" s="91">
        <f t="shared" si="7"/>
        <v>15</v>
      </c>
      <c r="W32" s="141">
        <v>15</v>
      </c>
      <c r="X32" s="97">
        <v>1</v>
      </c>
      <c r="Y32" s="141" t="s">
        <v>139</v>
      </c>
      <c r="Z32" s="156" t="s">
        <v>138</v>
      </c>
      <c r="AA32" s="91">
        <f t="shared" si="6"/>
        <v>15</v>
      </c>
      <c r="AB32" s="154">
        <v>27</v>
      </c>
      <c r="AC32" s="180">
        <v>1</v>
      </c>
      <c r="AD32" s="113" t="s">
        <v>258</v>
      </c>
      <c r="AE32" s="229" t="s">
        <v>259</v>
      </c>
      <c r="AF32" s="91">
        <f t="shared" si="1"/>
        <v>15</v>
      </c>
      <c r="AG32" s="154">
        <v>28</v>
      </c>
      <c r="AH32" s="181">
        <v>1</v>
      </c>
      <c r="AI32" s="240" t="s">
        <v>289</v>
      </c>
      <c r="AJ32" s="114" t="s">
        <v>138</v>
      </c>
      <c r="AK32" s="123">
        <f t="shared" si="2"/>
        <v>15</v>
      </c>
      <c r="AL32" s="113"/>
      <c r="AM32" s="113"/>
      <c r="AN32" s="113"/>
      <c r="AO32" s="114"/>
      <c r="AP32" s="32" t="str">
        <f t="shared" si="3"/>
        <v>Acciones de control a las actuaciones de IVC control en materia actividad económica</v>
      </c>
      <c r="AQ32" s="113">
        <f t="shared" si="4"/>
        <v>60</v>
      </c>
      <c r="AR32" s="113">
        <f t="shared" si="5"/>
        <v>70</v>
      </c>
      <c r="AS32" s="113"/>
      <c r="AT32" s="114"/>
    </row>
    <row r="33" spans="1:46" ht="105" x14ac:dyDescent="0.25">
      <c r="A33" s="148">
        <v>1</v>
      </c>
      <c r="B33" s="12" t="s">
        <v>130</v>
      </c>
      <c r="C33" s="50" t="s">
        <v>131</v>
      </c>
      <c r="D33" s="44" t="s">
        <v>140</v>
      </c>
      <c r="E33" s="135">
        <v>0.04</v>
      </c>
      <c r="F33" s="11" t="s">
        <v>58</v>
      </c>
      <c r="G33" s="2" t="s">
        <v>141</v>
      </c>
      <c r="H33" s="2" t="s">
        <v>142</v>
      </c>
      <c r="I33" s="68">
        <v>101</v>
      </c>
      <c r="J33" s="18" t="s">
        <v>61</v>
      </c>
      <c r="K33" s="22" t="s">
        <v>135</v>
      </c>
      <c r="L33" s="81">
        <v>15</v>
      </c>
      <c r="M33" s="81">
        <v>15</v>
      </c>
      <c r="N33" s="81">
        <v>15</v>
      </c>
      <c r="O33" s="81">
        <v>15</v>
      </c>
      <c r="P33" s="87">
        <f>L33+M33+N33+O33</f>
        <v>60</v>
      </c>
      <c r="Q33" s="61" t="s">
        <v>63</v>
      </c>
      <c r="R33" s="12" t="s">
        <v>136</v>
      </c>
      <c r="S33" s="12" t="s">
        <v>137</v>
      </c>
      <c r="T33" s="33" t="s">
        <v>138</v>
      </c>
      <c r="U33" s="119" t="str">
        <f t="shared" si="0"/>
        <v>SI</v>
      </c>
      <c r="V33" s="91">
        <f>L33</f>
        <v>15</v>
      </c>
      <c r="W33" s="141">
        <v>26</v>
      </c>
      <c r="X33" s="96">
        <v>1</v>
      </c>
      <c r="Y33" s="141" t="s">
        <v>143</v>
      </c>
      <c r="Z33" s="156" t="s">
        <v>138</v>
      </c>
      <c r="AA33" s="91">
        <f>M33</f>
        <v>15</v>
      </c>
      <c r="AB33" s="154">
        <v>25</v>
      </c>
      <c r="AC33" s="180">
        <v>1</v>
      </c>
      <c r="AD33" s="113" t="s">
        <v>260</v>
      </c>
      <c r="AE33" s="229" t="s">
        <v>259</v>
      </c>
      <c r="AF33" s="91">
        <f>N33</f>
        <v>15</v>
      </c>
      <c r="AG33" s="154">
        <v>40</v>
      </c>
      <c r="AH33" s="181">
        <v>1</v>
      </c>
      <c r="AI33" s="240" t="s">
        <v>290</v>
      </c>
      <c r="AJ33" s="114" t="s">
        <v>138</v>
      </c>
      <c r="AK33" s="123">
        <f>O33</f>
        <v>15</v>
      </c>
      <c r="AL33" s="113"/>
      <c r="AM33" s="113"/>
      <c r="AN33" s="113"/>
      <c r="AO33" s="114"/>
      <c r="AP33" s="32" t="str">
        <f>G33</f>
        <v>Acciones de control a las actuaciones de IVC control en materia de  integridad del espacio publico.</v>
      </c>
      <c r="AQ33" s="113">
        <f>V33+AA33+AF33+AK33</f>
        <v>60</v>
      </c>
      <c r="AR33" s="113">
        <f>W33+AB33+AG33+AL33</f>
        <v>91</v>
      </c>
      <c r="AS33" s="113"/>
      <c r="AT33" s="114"/>
    </row>
    <row r="34" spans="1:46" ht="90" x14ac:dyDescent="0.25">
      <c r="A34" s="148">
        <v>1</v>
      </c>
      <c r="B34" s="12" t="s">
        <v>130</v>
      </c>
      <c r="C34" s="50" t="s">
        <v>131</v>
      </c>
      <c r="D34" s="44" t="s">
        <v>144</v>
      </c>
      <c r="E34" s="135">
        <v>0.04</v>
      </c>
      <c r="F34" s="11" t="s">
        <v>58</v>
      </c>
      <c r="G34" s="2" t="s">
        <v>145</v>
      </c>
      <c r="H34" s="2" t="s">
        <v>146</v>
      </c>
      <c r="I34" s="68">
        <v>26</v>
      </c>
      <c r="J34" s="18" t="s">
        <v>61</v>
      </c>
      <c r="K34" s="22" t="s">
        <v>135</v>
      </c>
      <c r="L34" s="81">
        <v>7</v>
      </c>
      <c r="M34" s="81">
        <v>7</v>
      </c>
      <c r="N34" s="81">
        <v>7</v>
      </c>
      <c r="O34" s="81">
        <v>7</v>
      </c>
      <c r="P34" s="87">
        <f>L34+M34+N34+O34</f>
        <v>28</v>
      </c>
      <c r="Q34" s="61" t="s">
        <v>63</v>
      </c>
      <c r="R34" s="12" t="s">
        <v>136</v>
      </c>
      <c r="S34" s="12" t="s">
        <v>137</v>
      </c>
      <c r="T34" s="33" t="s">
        <v>138</v>
      </c>
      <c r="U34" s="119" t="str">
        <f t="shared" si="0"/>
        <v>SI</v>
      </c>
      <c r="V34" s="91">
        <f t="shared" si="7"/>
        <v>7</v>
      </c>
      <c r="W34" s="141">
        <v>7</v>
      </c>
      <c r="X34" s="96">
        <v>1</v>
      </c>
      <c r="Y34" s="141" t="s">
        <v>147</v>
      </c>
      <c r="Z34" s="156" t="s">
        <v>138</v>
      </c>
      <c r="AA34" s="91">
        <f t="shared" si="6"/>
        <v>7</v>
      </c>
      <c r="AB34" s="154">
        <v>7</v>
      </c>
      <c r="AC34" s="180">
        <v>1</v>
      </c>
      <c r="AD34" s="113" t="s">
        <v>261</v>
      </c>
      <c r="AE34" s="229" t="s">
        <v>262</v>
      </c>
      <c r="AF34" s="91">
        <f t="shared" si="1"/>
        <v>7</v>
      </c>
      <c r="AG34" s="154">
        <v>6</v>
      </c>
      <c r="AH34" s="181">
        <f>AG34/AF34</f>
        <v>0.8571428571428571</v>
      </c>
      <c r="AI34" s="240" t="s">
        <v>291</v>
      </c>
      <c r="AJ34" s="114" t="s">
        <v>138</v>
      </c>
      <c r="AK34" s="123">
        <f t="shared" si="2"/>
        <v>7</v>
      </c>
      <c r="AL34" s="113"/>
      <c r="AM34" s="113"/>
      <c r="AN34" s="113"/>
      <c r="AO34" s="114"/>
      <c r="AP34" s="32" t="str">
        <f t="shared" si="3"/>
        <v>Acciones de control  en materia de obras y urbanismo</v>
      </c>
      <c r="AQ34" s="113">
        <f t="shared" si="4"/>
        <v>28</v>
      </c>
      <c r="AR34" s="113">
        <f t="shared" si="5"/>
        <v>20</v>
      </c>
      <c r="AS34" s="113"/>
      <c r="AT34" s="114"/>
    </row>
    <row r="35" spans="1:46" ht="130.5" customHeight="1" x14ac:dyDescent="0.25">
      <c r="A35" s="148">
        <v>1</v>
      </c>
      <c r="B35" s="12" t="s">
        <v>130</v>
      </c>
      <c r="C35" s="50" t="s">
        <v>131</v>
      </c>
      <c r="D35" s="44" t="s">
        <v>148</v>
      </c>
      <c r="E35" s="135">
        <v>0.04</v>
      </c>
      <c r="F35" s="73" t="s">
        <v>58</v>
      </c>
      <c r="G35" s="74" t="s">
        <v>149</v>
      </c>
      <c r="H35" s="74" t="s">
        <v>150</v>
      </c>
      <c r="I35" s="68">
        <v>11</v>
      </c>
      <c r="J35" s="18" t="s">
        <v>61</v>
      </c>
      <c r="K35" s="22" t="s">
        <v>135</v>
      </c>
      <c r="L35" s="81">
        <v>3</v>
      </c>
      <c r="M35" s="81">
        <v>3</v>
      </c>
      <c r="N35" s="81">
        <v>3</v>
      </c>
      <c r="O35" s="81">
        <v>3</v>
      </c>
      <c r="P35" s="87">
        <f>L35+M35+N35+O35</f>
        <v>12</v>
      </c>
      <c r="Q35" s="61" t="s">
        <v>63</v>
      </c>
      <c r="R35" s="12" t="s">
        <v>136</v>
      </c>
      <c r="S35" s="12" t="s">
        <v>137</v>
      </c>
      <c r="T35" s="33" t="s">
        <v>138</v>
      </c>
      <c r="U35" s="119" t="str">
        <f t="shared" si="0"/>
        <v>SI</v>
      </c>
      <c r="V35" s="91">
        <f t="shared" si="7"/>
        <v>3</v>
      </c>
      <c r="W35" s="141">
        <v>3</v>
      </c>
      <c r="X35" s="96">
        <v>1</v>
      </c>
      <c r="Y35" s="141" t="s">
        <v>151</v>
      </c>
      <c r="Z35" s="156" t="s">
        <v>138</v>
      </c>
      <c r="AA35" s="91">
        <f t="shared" si="6"/>
        <v>3</v>
      </c>
      <c r="AB35" s="154">
        <v>3</v>
      </c>
      <c r="AC35" s="180">
        <v>1</v>
      </c>
      <c r="AD35" s="113" t="s">
        <v>263</v>
      </c>
      <c r="AE35" s="229" t="s">
        <v>259</v>
      </c>
      <c r="AF35" s="91">
        <f t="shared" si="1"/>
        <v>3</v>
      </c>
      <c r="AG35" s="154">
        <v>3</v>
      </c>
      <c r="AH35" s="181">
        <f>AG35/AF35</f>
        <v>1</v>
      </c>
      <c r="AI35" s="240" t="s">
        <v>282</v>
      </c>
      <c r="AJ35" s="114" t="s">
        <v>138</v>
      </c>
      <c r="AK35" s="123">
        <f t="shared" si="2"/>
        <v>3</v>
      </c>
      <c r="AL35" s="113"/>
      <c r="AM35" s="113"/>
      <c r="AN35" s="113"/>
      <c r="AO35" s="114"/>
      <c r="AP35" s="32" t="str">
        <f t="shared" si="3"/>
        <v>Acciones de control para el cumplimiento de fallos judiciales - cerros de oriente</v>
      </c>
      <c r="AQ35" s="113">
        <f t="shared" si="4"/>
        <v>12</v>
      </c>
      <c r="AR35" s="113">
        <f t="shared" si="5"/>
        <v>9</v>
      </c>
      <c r="AS35" s="113"/>
      <c r="AT35" s="114"/>
    </row>
    <row r="36" spans="1:46" ht="79.5" customHeight="1" x14ac:dyDescent="0.25">
      <c r="A36" s="148">
        <v>1</v>
      </c>
      <c r="B36" s="12" t="s">
        <v>130</v>
      </c>
      <c r="C36" s="50" t="s">
        <v>131</v>
      </c>
      <c r="D36" s="43" t="s">
        <v>269</v>
      </c>
      <c r="E36" s="135">
        <v>0.04</v>
      </c>
      <c r="F36" s="11" t="s">
        <v>58</v>
      </c>
      <c r="G36" s="2" t="s">
        <v>152</v>
      </c>
      <c r="H36" s="2" t="s">
        <v>153</v>
      </c>
      <c r="I36" s="134">
        <v>22285</v>
      </c>
      <c r="J36" s="18" t="s">
        <v>85</v>
      </c>
      <c r="K36" s="22" t="s">
        <v>154</v>
      </c>
      <c r="L36" s="83">
        <v>0</v>
      </c>
      <c r="M36" s="83">
        <v>0.15</v>
      </c>
      <c r="N36" s="83">
        <v>0.15</v>
      </c>
      <c r="O36" s="83">
        <v>0.34</v>
      </c>
      <c r="P36" s="84">
        <v>0.35</v>
      </c>
      <c r="Q36" s="61" t="s">
        <v>63</v>
      </c>
      <c r="R36" s="12" t="s">
        <v>155</v>
      </c>
      <c r="S36" s="12" t="s">
        <v>137</v>
      </c>
      <c r="T36" s="33" t="s">
        <v>156</v>
      </c>
      <c r="U36" s="119" t="str">
        <f t="shared" si="0"/>
        <v>SI</v>
      </c>
      <c r="V36" s="108" t="s">
        <v>119</v>
      </c>
      <c r="W36" s="112" t="s">
        <v>119</v>
      </c>
      <c r="X36" s="125" t="s">
        <v>119</v>
      </c>
      <c r="Y36" s="112" t="s">
        <v>119</v>
      </c>
      <c r="Z36" s="190" t="s">
        <v>119</v>
      </c>
      <c r="AA36" s="92">
        <f t="shared" si="6"/>
        <v>0.15</v>
      </c>
      <c r="AB36" s="155">
        <v>0.35370000000000001</v>
      </c>
      <c r="AC36" s="180">
        <v>1</v>
      </c>
      <c r="AD36" s="147" t="s">
        <v>239</v>
      </c>
      <c r="AE36" s="230" t="s">
        <v>240</v>
      </c>
      <c r="AF36" s="92">
        <f t="shared" si="1"/>
        <v>0.15</v>
      </c>
      <c r="AG36" s="220">
        <v>0.35680000000000001</v>
      </c>
      <c r="AH36" s="226">
        <v>1</v>
      </c>
      <c r="AI36" s="256" t="s">
        <v>292</v>
      </c>
      <c r="AJ36" s="114" t="s">
        <v>240</v>
      </c>
      <c r="AK36" s="123">
        <f t="shared" si="2"/>
        <v>0.34</v>
      </c>
      <c r="AL36" s="113"/>
      <c r="AM36" s="113"/>
      <c r="AN36" s="113"/>
      <c r="AO36" s="114"/>
      <c r="AP36" s="32" t="str">
        <f t="shared" si="3"/>
        <v xml:space="preserve">Porcentaje de expedientes de policía con impulso procesal </v>
      </c>
      <c r="AQ36" s="113" t="e">
        <f t="shared" si="4"/>
        <v>#VALUE!</v>
      </c>
      <c r="AR36" s="113" t="e">
        <f t="shared" si="5"/>
        <v>#VALUE!</v>
      </c>
      <c r="AS36" s="113"/>
      <c r="AT36" s="114"/>
    </row>
    <row r="37" spans="1:46" ht="90" x14ac:dyDescent="0.25">
      <c r="A37" s="148">
        <v>1</v>
      </c>
      <c r="B37" s="12" t="s">
        <v>130</v>
      </c>
      <c r="C37" s="50" t="s">
        <v>131</v>
      </c>
      <c r="D37" s="43" t="s">
        <v>270</v>
      </c>
      <c r="E37" s="135">
        <v>0.04</v>
      </c>
      <c r="F37" s="11" t="s">
        <v>58</v>
      </c>
      <c r="G37" s="2" t="s">
        <v>157</v>
      </c>
      <c r="H37" s="2" t="s">
        <v>158</v>
      </c>
      <c r="I37" s="134">
        <v>22285</v>
      </c>
      <c r="J37" s="18" t="s">
        <v>61</v>
      </c>
      <c r="K37" s="22" t="s">
        <v>159</v>
      </c>
      <c r="L37" s="83">
        <v>0.05</v>
      </c>
      <c r="M37" s="83">
        <v>0.05</v>
      </c>
      <c r="N37" s="83">
        <v>0.01</v>
      </c>
      <c r="O37" s="83">
        <v>0.01</v>
      </c>
      <c r="P37" s="84">
        <v>0.12</v>
      </c>
      <c r="Q37" s="61" t="s">
        <v>63</v>
      </c>
      <c r="R37" s="12" t="s">
        <v>155</v>
      </c>
      <c r="S37" s="12" t="s">
        <v>137</v>
      </c>
      <c r="T37" s="33" t="s">
        <v>156</v>
      </c>
      <c r="U37" s="119" t="str">
        <f t="shared" si="0"/>
        <v>SI</v>
      </c>
      <c r="V37" s="109">
        <f t="shared" si="7"/>
        <v>0.05</v>
      </c>
      <c r="W37" s="110">
        <v>4.3299999999999998E-2</v>
      </c>
      <c r="X37" s="111">
        <f>W37/V37</f>
        <v>0.86599999999999988</v>
      </c>
      <c r="Y37" s="112" t="s">
        <v>257</v>
      </c>
      <c r="Z37" s="190" t="s">
        <v>160</v>
      </c>
      <c r="AA37" s="92">
        <f t="shared" si="6"/>
        <v>0.05</v>
      </c>
      <c r="AB37" s="155">
        <v>1.7500000000000002E-2</v>
      </c>
      <c r="AC37" s="180">
        <v>0.34</v>
      </c>
      <c r="AD37" s="147" t="s">
        <v>241</v>
      </c>
      <c r="AE37" s="230" t="s">
        <v>240</v>
      </c>
      <c r="AF37" s="92">
        <f t="shared" si="1"/>
        <v>0.01</v>
      </c>
      <c r="AG37" s="220">
        <v>0</v>
      </c>
      <c r="AH37" s="226">
        <f>AG37/AF37</f>
        <v>0</v>
      </c>
      <c r="AI37" s="256" t="s">
        <v>293</v>
      </c>
      <c r="AJ37" s="114" t="s">
        <v>240</v>
      </c>
      <c r="AK37" s="123">
        <f t="shared" si="2"/>
        <v>0.01</v>
      </c>
      <c r="AL37" s="113"/>
      <c r="AM37" s="113"/>
      <c r="AN37" s="113"/>
      <c r="AO37" s="114"/>
      <c r="AP37" s="32" t="str">
        <f t="shared" si="3"/>
        <v>Porcentaje de expedientes de policía con fallo de fondo</v>
      </c>
      <c r="AQ37" s="113">
        <f t="shared" si="4"/>
        <v>0.12</v>
      </c>
      <c r="AR37" s="113">
        <f t="shared" si="5"/>
        <v>6.08E-2</v>
      </c>
      <c r="AS37" s="113"/>
      <c r="AT37" s="114"/>
    </row>
    <row r="38" spans="1:46" ht="213.75" customHeight="1" x14ac:dyDescent="0.25">
      <c r="A38" s="148">
        <v>1</v>
      </c>
      <c r="B38" s="12" t="s">
        <v>130</v>
      </c>
      <c r="C38" s="50" t="s">
        <v>131</v>
      </c>
      <c r="D38" s="43" t="s">
        <v>271</v>
      </c>
      <c r="E38" s="135">
        <v>0.04</v>
      </c>
      <c r="F38" s="11" t="s">
        <v>58</v>
      </c>
      <c r="G38" s="2" t="s">
        <v>161</v>
      </c>
      <c r="H38" s="1" t="s">
        <v>162</v>
      </c>
      <c r="I38" s="68">
        <v>1076</v>
      </c>
      <c r="J38" s="18" t="s">
        <v>61</v>
      </c>
      <c r="K38" s="22" t="s">
        <v>163</v>
      </c>
      <c r="L38" s="81">
        <v>24</v>
      </c>
      <c r="M38" s="81">
        <v>36</v>
      </c>
      <c r="N38" s="81">
        <v>10</v>
      </c>
      <c r="O38" s="81">
        <v>10</v>
      </c>
      <c r="P38" s="87">
        <f>SUM(L38:O38)</f>
        <v>80</v>
      </c>
      <c r="Q38" s="61" t="s">
        <v>63</v>
      </c>
      <c r="R38" s="12" t="s">
        <v>155</v>
      </c>
      <c r="S38" s="12" t="s">
        <v>137</v>
      </c>
      <c r="T38" s="33" t="s">
        <v>164</v>
      </c>
      <c r="U38" s="119" t="str">
        <f t="shared" si="0"/>
        <v>SI</v>
      </c>
      <c r="V38" s="91">
        <f t="shared" si="7"/>
        <v>24</v>
      </c>
      <c r="W38" s="141">
        <v>13</v>
      </c>
      <c r="X38" s="97">
        <f>W38/V38</f>
        <v>0.54166666666666663</v>
      </c>
      <c r="Y38" s="99" t="s">
        <v>165</v>
      </c>
      <c r="Z38" s="156" t="s">
        <v>164</v>
      </c>
      <c r="AA38" s="91">
        <f t="shared" si="6"/>
        <v>36</v>
      </c>
      <c r="AB38" s="154">
        <v>30</v>
      </c>
      <c r="AC38" s="181">
        <f>+AB38/AA38</f>
        <v>0.83333333333333337</v>
      </c>
      <c r="AD38" s="113" t="s">
        <v>242</v>
      </c>
      <c r="AE38" s="230" t="s">
        <v>240</v>
      </c>
      <c r="AF38" s="91">
        <f t="shared" si="1"/>
        <v>10</v>
      </c>
      <c r="AG38" s="154">
        <v>10</v>
      </c>
      <c r="AH38" s="181">
        <v>1</v>
      </c>
      <c r="AI38" s="240" t="s">
        <v>294</v>
      </c>
      <c r="AJ38" s="114" t="s">
        <v>240</v>
      </c>
      <c r="AK38" s="123">
        <f t="shared" si="2"/>
        <v>10</v>
      </c>
      <c r="AL38" s="113"/>
      <c r="AM38" s="113"/>
      <c r="AN38" s="113"/>
      <c r="AO38" s="114"/>
      <c r="AP38" s="32" t="str">
        <f t="shared" si="3"/>
        <v>Actuaciones administrativas terminadas (archivadas)</v>
      </c>
      <c r="AQ38" s="113">
        <f t="shared" si="4"/>
        <v>80</v>
      </c>
      <c r="AR38" s="113">
        <f t="shared" si="5"/>
        <v>53</v>
      </c>
      <c r="AS38" s="113"/>
      <c r="AT38" s="114"/>
    </row>
    <row r="39" spans="1:46" ht="179.25" customHeight="1" x14ac:dyDescent="0.25">
      <c r="A39" s="148">
        <v>1</v>
      </c>
      <c r="B39" s="12" t="s">
        <v>130</v>
      </c>
      <c r="C39" s="50" t="s">
        <v>131</v>
      </c>
      <c r="D39" s="77" t="s">
        <v>272</v>
      </c>
      <c r="E39" s="135">
        <v>0.04</v>
      </c>
      <c r="F39" s="19" t="s">
        <v>58</v>
      </c>
      <c r="G39" s="2" t="s">
        <v>166</v>
      </c>
      <c r="H39" s="20" t="s">
        <v>167</v>
      </c>
      <c r="I39" s="70" t="s">
        <v>77</v>
      </c>
      <c r="J39" s="25" t="s">
        <v>61</v>
      </c>
      <c r="K39" s="22" t="s">
        <v>166</v>
      </c>
      <c r="L39" s="88">
        <v>60</v>
      </c>
      <c r="M39" s="88">
        <v>0</v>
      </c>
      <c r="N39" s="88">
        <v>5</v>
      </c>
      <c r="O39" s="88">
        <v>5</v>
      </c>
      <c r="P39" s="89">
        <f>L39+M39+N39+O39</f>
        <v>70</v>
      </c>
      <c r="Q39" s="61" t="s">
        <v>63</v>
      </c>
      <c r="R39" s="12" t="s">
        <v>155</v>
      </c>
      <c r="S39" s="12" t="s">
        <v>137</v>
      </c>
      <c r="T39" s="33" t="s">
        <v>164</v>
      </c>
      <c r="U39" s="119" t="str">
        <f t="shared" si="0"/>
        <v>SI</v>
      </c>
      <c r="V39" s="91">
        <f t="shared" si="7"/>
        <v>60</v>
      </c>
      <c r="W39" s="141">
        <v>12</v>
      </c>
      <c r="X39" s="97">
        <f>W39/V39</f>
        <v>0.2</v>
      </c>
      <c r="Y39" s="99" t="s">
        <v>168</v>
      </c>
      <c r="Z39" s="156" t="s">
        <v>164</v>
      </c>
      <c r="AA39" s="201" t="s">
        <v>243</v>
      </c>
      <c r="AB39" s="147" t="s">
        <v>243</v>
      </c>
      <c r="AC39" s="182" t="s">
        <v>243</v>
      </c>
      <c r="AD39" s="147" t="s">
        <v>243</v>
      </c>
      <c r="AE39" s="231" t="s">
        <v>243</v>
      </c>
      <c r="AF39" s="91">
        <f t="shared" si="1"/>
        <v>5</v>
      </c>
      <c r="AG39" s="154">
        <v>169</v>
      </c>
      <c r="AH39" s="181">
        <v>1</v>
      </c>
      <c r="AI39" s="240" t="s">
        <v>295</v>
      </c>
      <c r="AJ39" s="114" t="s">
        <v>240</v>
      </c>
      <c r="AK39" s="123">
        <f t="shared" si="2"/>
        <v>5</v>
      </c>
      <c r="AL39" s="113"/>
      <c r="AM39" s="113"/>
      <c r="AN39" s="113"/>
      <c r="AO39" s="114"/>
      <c r="AP39" s="32" t="str">
        <f t="shared" si="3"/>
        <v>Actuaciones administrativas terminadas hasta la primera instancia</v>
      </c>
      <c r="AQ39" s="113" t="e">
        <f t="shared" si="4"/>
        <v>#VALUE!</v>
      </c>
      <c r="AR39" s="113" t="e">
        <f t="shared" si="5"/>
        <v>#VALUE!</v>
      </c>
      <c r="AS39" s="113"/>
      <c r="AT39" s="114"/>
    </row>
    <row r="40" spans="1:46" ht="24" customHeight="1" x14ac:dyDescent="0.25">
      <c r="A40" s="213"/>
      <c r="B40" s="51"/>
      <c r="C40" s="52"/>
      <c r="D40" s="45" t="s">
        <v>169</v>
      </c>
      <c r="E40" s="169">
        <f>SUM(E20:E39)</f>
        <v>0.80000000000000016</v>
      </c>
      <c r="F40" s="68"/>
      <c r="G40" s="15"/>
      <c r="H40" s="15"/>
      <c r="I40" s="68"/>
      <c r="J40" s="15"/>
      <c r="K40" s="27"/>
      <c r="L40" s="15"/>
      <c r="M40" s="15"/>
      <c r="N40" s="15"/>
      <c r="O40" s="15"/>
      <c r="P40" s="41"/>
      <c r="Q40" s="55"/>
      <c r="R40" s="27"/>
      <c r="S40" s="27"/>
      <c r="T40" s="38"/>
      <c r="U40" s="120"/>
      <c r="V40" s="100"/>
      <c r="W40" s="76"/>
      <c r="X40" s="98"/>
      <c r="Y40" s="76"/>
      <c r="Z40" s="191"/>
      <c r="AA40" s="34"/>
      <c r="AB40" s="115"/>
      <c r="AC40" s="183"/>
      <c r="AD40" s="115"/>
      <c r="AE40" s="232"/>
      <c r="AF40" s="260"/>
      <c r="AG40" s="222"/>
      <c r="AH40" s="227"/>
      <c r="AI40" s="243"/>
      <c r="AJ40" s="116"/>
      <c r="AK40" s="123">
        <f t="shared" si="2"/>
        <v>0</v>
      </c>
      <c r="AL40" s="115"/>
      <c r="AM40" s="115"/>
      <c r="AN40" s="115"/>
      <c r="AO40" s="116"/>
      <c r="AP40" s="34">
        <f t="shared" si="3"/>
        <v>0</v>
      </c>
      <c r="AQ40" s="113" t="e">
        <f>SUM(AQ20:AQ39)</f>
        <v>#VALUE!</v>
      </c>
      <c r="AR40" s="113" t="e">
        <f>SUM(AR20:AR39)</f>
        <v>#VALUE!</v>
      </c>
      <c r="AS40" s="113"/>
      <c r="AT40" s="114"/>
    </row>
    <row r="41" spans="1:46" ht="126" x14ac:dyDescent="0.25">
      <c r="A41" s="172">
        <v>6</v>
      </c>
      <c r="B41" s="4" t="s">
        <v>170</v>
      </c>
      <c r="C41" s="53" t="s">
        <v>171</v>
      </c>
      <c r="D41" s="3" t="s">
        <v>172</v>
      </c>
      <c r="E41" s="10">
        <v>0.04</v>
      </c>
      <c r="F41" s="5" t="s">
        <v>173</v>
      </c>
      <c r="G41" s="4" t="s">
        <v>174</v>
      </c>
      <c r="H41" s="4" t="s">
        <v>175</v>
      </c>
      <c r="I41" s="5">
        <v>0</v>
      </c>
      <c r="J41" s="5" t="s">
        <v>78</v>
      </c>
      <c r="K41" s="4" t="s">
        <v>176</v>
      </c>
      <c r="L41" s="157">
        <v>0</v>
      </c>
      <c r="M41" s="157">
        <v>0.7</v>
      </c>
      <c r="N41" s="157">
        <v>0</v>
      </c>
      <c r="O41" s="157">
        <v>0.7</v>
      </c>
      <c r="P41" s="158">
        <v>0.7</v>
      </c>
      <c r="Q41" s="3" t="s">
        <v>63</v>
      </c>
      <c r="R41" s="5" t="s">
        <v>177</v>
      </c>
      <c r="S41" s="5" t="s">
        <v>178</v>
      </c>
      <c r="T41" s="56" t="s">
        <v>179</v>
      </c>
      <c r="U41" s="119" t="s">
        <v>180</v>
      </c>
      <c r="V41" s="101" t="s">
        <v>67</v>
      </c>
      <c r="W41" s="105" t="s">
        <v>67</v>
      </c>
      <c r="X41" s="105" t="s">
        <v>67</v>
      </c>
      <c r="Y41" s="105" t="s">
        <v>67</v>
      </c>
      <c r="Z41" s="192" t="s">
        <v>67</v>
      </c>
      <c r="AA41" s="102">
        <f t="shared" si="6"/>
        <v>0.7</v>
      </c>
      <c r="AB41" s="159">
        <v>0.88</v>
      </c>
      <c r="AC41" s="184">
        <v>1</v>
      </c>
      <c r="AD41" s="160" t="s">
        <v>244</v>
      </c>
      <c r="AE41" s="233" t="s">
        <v>245</v>
      </c>
      <c r="AF41" s="261" t="s">
        <v>67</v>
      </c>
      <c r="AG41" s="244" t="s">
        <v>67</v>
      </c>
      <c r="AH41" s="245" t="s">
        <v>67</v>
      </c>
      <c r="AI41" s="246" t="s">
        <v>67</v>
      </c>
      <c r="AJ41" s="247" t="s">
        <v>67</v>
      </c>
      <c r="AK41" s="123">
        <f t="shared" si="2"/>
        <v>0.7</v>
      </c>
      <c r="AL41" s="113"/>
      <c r="AM41" s="113"/>
      <c r="AN41" s="113"/>
      <c r="AO41" s="114"/>
      <c r="AP41" s="32" t="str">
        <f t="shared" si="3"/>
        <v>Cumplimiento de criterios ambientales</v>
      </c>
      <c r="AQ41" s="113" t="e">
        <f t="shared" ref="AQ41:AQ46" si="8">V41+AA41+AF41+AK41</f>
        <v>#VALUE!</v>
      </c>
      <c r="AR41" s="113" t="e">
        <f t="shared" ref="AR41:AR46" si="9">W41+AB41+AG41+AL41</f>
        <v>#VALUE!</v>
      </c>
      <c r="AS41" s="113"/>
      <c r="AT41" s="114"/>
    </row>
    <row r="42" spans="1:46" ht="96.75" customHeight="1" x14ac:dyDescent="0.25">
      <c r="A42" s="172">
        <v>6</v>
      </c>
      <c r="B42" s="4" t="s">
        <v>170</v>
      </c>
      <c r="C42" s="53" t="s">
        <v>171</v>
      </c>
      <c r="D42" s="3" t="s">
        <v>181</v>
      </c>
      <c r="E42" s="10">
        <v>0.04</v>
      </c>
      <c r="F42" s="5" t="s">
        <v>173</v>
      </c>
      <c r="G42" s="4" t="s">
        <v>182</v>
      </c>
      <c r="H42" s="4" t="s">
        <v>183</v>
      </c>
      <c r="I42" s="5">
        <v>0</v>
      </c>
      <c r="J42" s="5" t="s">
        <v>78</v>
      </c>
      <c r="K42" s="4" t="s">
        <v>184</v>
      </c>
      <c r="L42" s="103">
        <v>0</v>
      </c>
      <c r="M42" s="103">
        <v>1</v>
      </c>
      <c r="N42" s="103">
        <v>1</v>
      </c>
      <c r="O42" s="103">
        <v>1</v>
      </c>
      <c r="P42" s="161">
        <v>1</v>
      </c>
      <c r="Q42" s="3" t="s">
        <v>63</v>
      </c>
      <c r="R42" s="5" t="s">
        <v>185</v>
      </c>
      <c r="S42" s="5" t="s">
        <v>186</v>
      </c>
      <c r="T42" s="56" t="s">
        <v>187</v>
      </c>
      <c r="U42" s="121" t="s">
        <v>180</v>
      </c>
      <c r="V42" s="101" t="s">
        <v>67</v>
      </c>
      <c r="W42" s="105" t="s">
        <v>67</v>
      </c>
      <c r="X42" s="105" t="s">
        <v>67</v>
      </c>
      <c r="Y42" s="105" t="s">
        <v>67</v>
      </c>
      <c r="Z42" s="192" t="s">
        <v>67</v>
      </c>
      <c r="AA42" s="102">
        <f t="shared" si="6"/>
        <v>1</v>
      </c>
      <c r="AB42" s="103">
        <f t="shared" si="6"/>
        <v>1</v>
      </c>
      <c r="AC42" s="195">
        <f t="shared" si="6"/>
        <v>1</v>
      </c>
      <c r="AD42" s="160" t="s">
        <v>255</v>
      </c>
      <c r="AE42" s="234" t="s">
        <v>246</v>
      </c>
      <c r="AF42" s="262">
        <v>1</v>
      </c>
      <c r="AG42" s="248">
        <v>0.25</v>
      </c>
      <c r="AH42" s="249">
        <f>AG42/AF42</f>
        <v>0.25</v>
      </c>
      <c r="AI42" s="246" t="s">
        <v>296</v>
      </c>
      <c r="AJ42" s="247" t="s">
        <v>246</v>
      </c>
      <c r="AK42" s="123">
        <f t="shared" si="2"/>
        <v>1</v>
      </c>
      <c r="AL42" s="113"/>
      <c r="AM42" s="113"/>
      <c r="AN42" s="113"/>
      <c r="AO42" s="114"/>
      <c r="AP42" s="32" t="str">
        <f t="shared" si="3"/>
        <v>Nivel de participación en actividades de gestión documental</v>
      </c>
      <c r="AQ42" s="113" t="e">
        <f t="shared" si="8"/>
        <v>#VALUE!</v>
      </c>
      <c r="AR42" s="113" t="e">
        <f t="shared" si="9"/>
        <v>#VALUE!</v>
      </c>
      <c r="AS42" s="113"/>
      <c r="AT42" s="114"/>
    </row>
    <row r="43" spans="1:46" ht="126" x14ac:dyDescent="0.25">
      <c r="A43" s="172">
        <v>6</v>
      </c>
      <c r="B43" s="4" t="s">
        <v>170</v>
      </c>
      <c r="C43" s="53" t="s">
        <v>171</v>
      </c>
      <c r="D43" s="3" t="s">
        <v>188</v>
      </c>
      <c r="E43" s="10">
        <v>0.03</v>
      </c>
      <c r="F43" s="5" t="s">
        <v>173</v>
      </c>
      <c r="G43" s="4" t="s">
        <v>189</v>
      </c>
      <c r="H43" s="4" t="s">
        <v>190</v>
      </c>
      <c r="I43" s="5">
        <v>0</v>
      </c>
      <c r="J43" s="5" t="s">
        <v>61</v>
      </c>
      <c r="K43" s="4" t="s">
        <v>191</v>
      </c>
      <c r="L43" s="162">
        <v>0</v>
      </c>
      <c r="M43" s="162">
        <v>0</v>
      </c>
      <c r="N43" s="163">
        <v>0</v>
      </c>
      <c r="O43" s="163">
        <v>1</v>
      </c>
      <c r="P43" s="164">
        <v>1</v>
      </c>
      <c r="Q43" s="3" t="s">
        <v>63</v>
      </c>
      <c r="R43" s="5" t="s">
        <v>192</v>
      </c>
      <c r="S43" s="5" t="s">
        <v>178</v>
      </c>
      <c r="T43" s="56" t="s">
        <v>193</v>
      </c>
      <c r="U43" s="121" t="s">
        <v>180</v>
      </c>
      <c r="V43" s="101" t="s">
        <v>67</v>
      </c>
      <c r="W43" s="105" t="s">
        <v>67</v>
      </c>
      <c r="X43" s="105" t="s">
        <v>67</v>
      </c>
      <c r="Y43" s="105" t="s">
        <v>67</v>
      </c>
      <c r="Z43" s="192" t="s">
        <v>67</v>
      </c>
      <c r="AA43" s="101" t="s">
        <v>67</v>
      </c>
      <c r="AB43" s="105" t="s">
        <v>67</v>
      </c>
      <c r="AC43" s="196" t="s">
        <v>67</v>
      </c>
      <c r="AD43" s="105" t="s">
        <v>67</v>
      </c>
      <c r="AE43" s="192" t="s">
        <v>67</v>
      </c>
      <c r="AF43" s="261" t="s">
        <v>67</v>
      </c>
      <c r="AG43" s="244" t="s">
        <v>67</v>
      </c>
      <c r="AH43" s="245" t="s">
        <v>67</v>
      </c>
      <c r="AI43" s="246" t="s">
        <v>67</v>
      </c>
      <c r="AJ43" s="247" t="s">
        <v>67</v>
      </c>
      <c r="AK43" s="123">
        <f t="shared" si="2"/>
        <v>1</v>
      </c>
      <c r="AL43" s="113"/>
      <c r="AM43" s="113"/>
      <c r="AN43" s="113"/>
      <c r="AO43" s="114"/>
      <c r="AP43" s="32" t="str">
        <f t="shared" si="3"/>
        <v>Caracterización de levantada</v>
      </c>
      <c r="AQ43" s="113" t="e">
        <f t="shared" si="8"/>
        <v>#VALUE!</v>
      </c>
      <c r="AR43" s="113" t="e">
        <f t="shared" si="9"/>
        <v>#VALUE!</v>
      </c>
      <c r="AS43" s="113"/>
      <c r="AT43" s="114"/>
    </row>
    <row r="44" spans="1:46" ht="114.75" customHeight="1" x14ac:dyDescent="0.25">
      <c r="A44" s="172">
        <v>6</v>
      </c>
      <c r="B44" s="4" t="s">
        <v>170</v>
      </c>
      <c r="C44" s="53" t="s">
        <v>171</v>
      </c>
      <c r="D44" s="3" t="s">
        <v>194</v>
      </c>
      <c r="E44" s="10">
        <v>0.03</v>
      </c>
      <c r="F44" s="5" t="s">
        <v>173</v>
      </c>
      <c r="G44" s="4" t="s">
        <v>195</v>
      </c>
      <c r="H44" s="4" t="s">
        <v>196</v>
      </c>
      <c r="I44" s="5">
        <v>2</v>
      </c>
      <c r="J44" s="5" t="s">
        <v>61</v>
      </c>
      <c r="K44" s="4" t="s">
        <v>197</v>
      </c>
      <c r="L44" s="162">
        <v>0</v>
      </c>
      <c r="M44" s="162">
        <v>0</v>
      </c>
      <c r="N44" s="162">
        <v>1</v>
      </c>
      <c r="O44" s="162">
        <v>0</v>
      </c>
      <c r="P44" s="165">
        <f>SUM(L44:O44)</f>
        <v>1</v>
      </c>
      <c r="Q44" s="3" t="s">
        <v>63</v>
      </c>
      <c r="R44" s="5" t="s">
        <v>198</v>
      </c>
      <c r="S44" s="5" t="s">
        <v>178</v>
      </c>
      <c r="T44" s="56" t="s">
        <v>199</v>
      </c>
      <c r="U44" s="121" t="s">
        <v>180</v>
      </c>
      <c r="V44" s="101" t="s">
        <v>67</v>
      </c>
      <c r="W44" s="105" t="s">
        <v>67</v>
      </c>
      <c r="X44" s="105" t="s">
        <v>67</v>
      </c>
      <c r="Y44" s="105" t="s">
        <v>67</v>
      </c>
      <c r="Z44" s="192" t="s">
        <v>67</v>
      </c>
      <c r="AA44" s="101" t="s">
        <v>67</v>
      </c>
      <c r="AB44" s="105" t="s">
        <v>67</v>
      </c>
      <c r="AC44" s="196" t="s">
        <v>67</v>
      </c>
      <c r="AD44" s="105" t="s">
        <v>67</v>
      </c>
      <c r="AE44" s="192" t="s">
        <v>67</v>
      </c>
      <c r="AF44" s="101">
        <f t="shared" si="1"/>
        <v>1</v>
      </c>
      <c r="AG44" s="244">
        <v>1</v>
      </c>
      <c r="AH44" s="249">
        <f>AG44/AF44</f>
        <v>1</v>
      </c>
      <c r="AI44" s="246" t="s">
        <v>297</v>
      </c>
      <c r="AJ44" s="247" t="s">
        <v>301</v>
      </c>
      <c r="AK44" s="123">
        <f t="shared" si="2"/>
        <v>0</v>
      </c>
      <c r="AL44" s="113"/>
      <c r="AM44" s="113"/>
      <c r="AN44" s="113"/>
      <c r="AO44" s="114"/>
      <c r="AP44" s="32" t="str">
        <f t="shared" si="3"/>
        <v>Registro de buena práctica/idea innovadora</v>
      </c>
      <c r="AQ44" s="113" t="e">
        <f t="shared" si="8"/>
        <v>#VALUE!</v>
      </c>
      <c r="AR44" s="113" t="e">
        <f t="shared" si="9"/>
        <v>#VALUE!</v>
      </c>
      <c r="AS44" s="113"/>
      <c r="AT44" s="114"/>
    </row>
    <row r="45" spans="1:46" ht="126" x14ac:dyDescent="0.25">
      <c r="A45" s="172">
        <v>6</v>
      </c>
      <c r="B45" s="4" t="s">
        <v>170</v>
      </c>
      <c r="C45" s="53" t="s">
        <v>171</v>
      </c>
      <c r="D45" s="46" t="s">
        <v>200</v>
      </c>
      <c r="E45" s="10">
        <v>0.03</v>
      </c>
      <c r="F45" s="178" t="s">
        <v>173</v>
      </c>
      <c r="G45" s="6" t="s">
        <v>201</v>
      </c>
      <c r="H45" s="6" t="s">
        <v>202</v>
      </c>
      <c r="I45" s="71">
        <v>1</v>
      </c>
      <c r="J45" s="6" t="s">
        <v>78</v>
      </c>
      <c r="K45" s="6" t="s">
        <v>203</v>
      </c>
      <c r="L45" s="78">
        <v>1</v>
      </c>
      <c r="M45" s="78">
        <v>1</v>
      </c>
      <c r="N45" s="78">
        <v>1</v>
      </c>
      <c r="O45" s="78">
        <v>1</v>
      </c>
      <c r="P45" s="79">
        <v>1</v>
      </c>
      <c r="Q45" s="3" t="s">
        <v>63</v>
      </c>
      <c r="R45" s="4" t="s">
        <v>204</v>
      </c>
      <c r="S45" s="6" t="s">
        <v>178</v>
      </c>
      <c r="T45" s="53" t="s">
        <v>205</v>
      </c>
      <c r="U45" s="119" t="s">
        <v>180</v>
      </c>
      <c r="V45" s="102">
        <f t="shared" si="7"/>
        <v>1</v>
      </c>
      <c r="W45" s="103">
        <v>1</v>
      </c>
      <c r="X45" s="104">
        <v>1</v>
      </c>
      <c r="Y45" s="105" t="s">
        <v>206</v>
      </c>
      <c r="Z45" s="192" t="s">
        <v>205</v>
      </c>
      <c r="AA45" s="202">
        <f t="shared" si="6"/>
        <v>1</v>
      </c>
      <c r="AB45" s="168">
        <v>0</v>
      </c>
      <c r="AC45" s="185">
        <v>0</v>
      </c>
      <c r="AD45" s="160" t="s">
        <v>247</v>
      </c>
      <c r="AE45" s="234" t="s">
        <v>248</v>
      </c>
      <c r="AF45" s="102">
        <f t="shared" si="1"/>
        <v>1</v>
      </c>
      <c r="AG45" s="248">
        <v>0</v>
      </c>
      <c r="AH45" s="250">
        <f>AG45/AF45</f>
        <v>0</v>
      </c>
      <c r="AI45" s="246" t="s">
        <v>298</v>
      </c>
      <c r="AJ45" s="247" t="s">
        <v>302</v>
      </c>
      <c r="AK45" s="123">
        <f t="shared" si="2"/>
        <v>1</v>
      </c>
      <c r="AL45" s="113"/>
      <c r="AM45" s="113"/>
      <c r="AN45" s="113"/>
      <c r="AO45" s="114"/>
      <c r="AP45" s="32" t="str">
        <f t="shared" si="3"/>
        <v>Acciones correctivas documentadas y vigentes</v>
      </c>
      <c r="AQ45" s="113">
        <f t="shared" si="8"/>
        <v>4</v>
      </c>
      <c r="AR45" s="113">
        <f t="shared" si="9"/>
        <v>1</v>
      </c>
      <c r="AS45" s="113"/>
      <c r="AT45" s="114"/>
    </row>
    <row r="46" spans="1:46" ht="126.75" thickBot="1" x14ac:dyDescent="0.3">
      <c r="A46" s="173">
        <v>6</v>
      </c>
      <c r="B46" s="8" t="s">
        <v>170</v>
      </c>
      <c r="C46" s="54" t="s">
        <v>171</v>
      </c>
      <c r="D46" s="47" t="s">
        <v>207</v>
      </c>
      <c r="E46" s="48">
        <v>0.03</v>
      </c>
      <c r="F46" s="179" t="s">
        <v>173</v>
      </c>
      <c r="G46" s="9" t="s">
        <v>208</v>
      </c>
      <c r="H46" s="9" t="s">
        <v>209</v>
      </c>
      <c r="I46" s="166" t="s">
        <v>77</v>
      </c>
      <c r="J46" s="9" t="s">
        <v>78</v>
      </c>
      <c r="K46" s="9" t="s">
        <v>210</v>
      </c>
      <c r="L46" s="48">
        <v>0</v>
      </c>
      <c r="M46" s="48">
        <v>1</v>
      </c>
      <c r="N46" s="48">
        <v>1</v>
      </c>
      <c r="O46" s="48">
        <v>1</v>
      </c>
      <c r="P46" s="167">
        <v>1</v>
      </c>
      <c r="Q46" s="7" t="s">
        <v>63</v>
      </c>
      <c r="R46" s="8" t="s">
        <v>211</v>
      </c>
      <c r="S46" s="9" t="s">
        <v>212</v>
      </c>
      <c r="T46" s="54" t="s">
        <v>213</v>
      </c>
      <c r="U46" s="122" t="s">
        <v>180</v>
      </c>
      <c r="V46" s="106" t="s">
        <v>119</v>
      </c>
      <c r="W46" s="131" t="s">
        <v>119</v>
      </c>
      <c r="X46" s="131" t="s">
        <v>119</v>
      </c>
      <c r="Y46" s="131" t="s">
        <v>119</v>
      </c>
      <c r="Z46" s="193" t="s">
        <v>119</v>
      </c>
      <c r="AA46" s="203">
        <f t="shared" si="6"/>
        <v>1</v>
      </c>
      <c r="AB46" s="204">
        <v>0.86</v>
      </c>
      <c r="AC46" s="205">
        <v>0.86</v>
      </c>
      <c r="AD46" s="206" t="s">
        <v>249</v>
      </c>
      <c r="AE46" s="235" t="s">
        <v>250</v>
      </c>
      <c r="AF46" s="106">
        <f t="shared" si="1"/>
        <v>1</v>
      </c>
      <c r="AG46" s="251">
        <v>0.84</v>
      </c>
      <c r="AH46" s="252">
        <f>AG46/AF46</f>
        <v>0.84</v>
      </c>
      <c r="AI46" s="253" t="s">
        <v>299</v>
      </c>
      <c r="AJ46" s="254" t="s">
        <v>283</v>
      </c>
      <c r="AK46" s="124">
        <f t="shared" si="2"/>
        <v>1</v>
      </c>
      <c r="AL46" s="117"/>
      <c r="AM46" s="117"/>
      <c r="AN46" s="117"/>
      <c r="AO46" s="118"/>
      <c r="AP46" s="35" t="str">
        <f t="shared" si="3"/>
        <v>Porcentaje de cumplimiento publicación de información</v>
      </c>
      <c r="AQ46" s="117" t="e">
        <f t="shared" si="8"/>
        <v>#VALUE!</v>
      </c>
      <c r="AR46" s="117" t="e">
        <f t="shared" si="9"/>
        <v>#VALUE!</v>
      </c>
      <c r="AS46" s="117"/>
      <c r="AT46" s="118"/>
    </row>
    <row r="47" spans="1:46" ht="45.75" thickBot="1" x14ac:dyDescent="0.3">
      <c r="D47" s="39" t="s">
        <v>214</v>
      </c>
      <c r="E47" s="40">
        <f>SUM(E41:E46)</f>
        <v>0.2</v>
      </c>
      <c r="J47" s="67"/>
      <c r="W47" s="170" t="s">
        <v>252</v>
      </c>
      <c r="X47" s="171">
        <f>AVERAGE(X20:X46)</f>
        <v>0.87730555555555545</v>
      </c>
      <c r="AB47" s="170" t="s">
        <v>251</v>
      </c>
      <c r="AC47" s="194">
        <f>AVERAGE(AC20:AC46)</f>
        <v>0.86943905634296492</v>
      </c>
      <c r="AF47" s="351" t="s">
        <v>300</v>
      </c>
      <c r="AG47" s="352"/>
      <c r="AH47" s="255">
        <f>AVERAGE(AH20:AH46)</f>
        <v>0.78485714285714292</v>
      </c>
      <c r="AK47" s="14"/>
      <c r="AL47" s="36" t="s">
        <v>215</v>
      </c>
      <c r="AM47" s="13" t="e">
        <f>+AVERAGE(AL21:AL46)</f>
        <v>#DIV/0!</v>
      </c>
      <c r="AQ47" s="29" t="str">
        <f>AP18</f>
        <v>EVALUACIÓN FINAL PLAN DE GESTION</v>
      </c>
      <c r="AR47" s="13" t="e">
        <f>+AVERAGE(AR21:AR46)</f>
        <v>#VALUE!</v>
      </c>
    </row>
    <row r="48" spans="1:46" ht="24.75" customHeight="1" x14ac:dyDescent="0.25">
      <c r="D48" s="17" t="s">
        <v>216</v>
      </c>
      <c r="E48" s="16">
        <f>E47+E40</f>
        <v>1.0000000000000002</v>
      </c>
      <c r="J48" s="67"/>
    </row>
    <row r="49" spans="8:18" x14ac:dyDescent="0.25">
      <c r="J49" s="67"/>
    </row>
    <row r="50" spans="8:18" x14ac:dyDescent="0.25">
      <c r="J50" s="67"/>
    </row>
    <row r="51" spans="8:18" ht="15.75" thickBot="1" x14ac:dyDescent="0.3">
      <c r="J51" s="67"/>
    </row>
    <row r="52" spans="8:18" ht="26.25" x14ac:dyDescent="0.25">
      <c r="H52" s="339" t="s">
        <v>217</v>
      </c>
      <c r="I52" s="340"/>
      <c r="J52" s="340"/>
      <c r="K52" s="340"/>
      <c r="L52" s="340"/>
      <c r="M52" s="340" t="s">
        <v>218</v>
      </c>
      <c r="N52" s="340"/>
      <c r="O52" s="340"/>
      <c r="P52" s="340"/>
      <c r="Q52" s="340"/>
      <c r="R52" s="341"/>
    </row>
    <row r="53" spans="8:18" ht="132.75" customHeight="1" thickBot="1" x14ac:dyDescent="0.3">
      <c r="H53" s="342" t="s">
        <v>219</v>
      </c>
      <c r="I53" s="343"/>
      <c r="J53" s="343"/>
      <c r="K53" s="343"/>
      <c r="L53" s="343"/>
      <c r="M53" s="343" t="s">
        <v>220</v>
      </c>
      <c r="N53" s="344"/>
      <c r="O53" s="344"/>
      <c r="P53" s="344"/>
      <c r="Q53" s="344"/>
      <c r="R53" s="345"/>
    </row>
  </sheetData>
  <mergeCells count="38">
    <mergeCell ref="AF47:AG47"/>
    <mergeCell ref="H13:J13"/>
    <mergeCell ref="H14:J14"/>
    <mergeCell ref="H15:J15"/>
    <mergeCell ref="H16:J16"/>
    <mergeCell ref="H10:J10"/>
    <mergeCell ref="H52:L52"/>
    <mergeCell ref="M52:R52"/>
    <mergeCell ref="H53:L53"/>
    <mergeCell ref="M53:R53"/>
    <mergeCell ref="H11:J11"/>
    <mergeCell ref="H12:J12"/>
    <mergeCell ref="C17:C19"/>
    <mergeCell ref="A17:B18"/>
    <mergeCell ref="AA17:AE17"/>
    <mergeCell ref="AA18:AE18"/>
    <mergeCell ref="Q17:T18"/>
    <mergeCell ref="U17:U19"/>
    <mergeCell ref="AK17:AO17"/>
    <mergeCell ref="AK18:AO18"/>
    <mergeCell ref="D17:P18"/>
    <mergeCell ref="AP17:AT17"/>
    <mergeCell ref="AP18:AT18"/>
    <mergeCell ref="V18:Z18"/>
    <mergeCell ref="V17:Z17"/>
    <mergeCell ref="AF17:AJ17"/>
    <mergeCell ref="AF18:AJ18"/>
    <mergeCell ref="H9:J9"/>
    <mergeCell ref="A1:K1"/>
    <mergeCell ref="A2:K2"/>
    <mergeCell ref="A3:K3"/>
    <mergeCell ref="A5:B8"/>
    <mergeCell ref="C5:D8"/>
    <mergeCell ref="F4:J4"/>
    <mergeCell ref="H5:J5"/>
    <mergeCell ref="H6:J6"/>
    <mergeCell ref="H7:J7"/>
    <mergeCell ref="H8:J8"/>
  </mergeCells>
  <dataValidations count="3">
    <dataValidation type="list" allowBlank="1" showInputMessage="1" showErrorMessage="1" sqref="Q41:Q46" xr:uid="{00000000-0002-0000-0000-000000000000}">
      <formula1>INDICADOR</formula1>
    </dataValidation>
    <dataValidation type="list" allowBlank="1" showInputMessage="1" showErrorMessage="1" sqref="J45:J46" xr:uid="{00000000-0002-0000-0000-000001000000}">
      <formula1>PROGRAMACION</formula1>
    </dataValidation>
    <dataValidation type="list" allowBlank="1" showInputMessage="1" showErrorMessage="1" error="Escriba un texto " promptTitle="Cualquier contenido" sqref="F41:F44" xr:uid="{00000000-0002-0000-0000-000002000000}">
      <formula1>META2</formula1>
    </dataValidation>
  </dataValidations>
  <pageMargins left="0.70866141732283472" right="0.70866141732283472" top="0.74803149606299213" bottom="0.74803149606299213" header="0.31496062992125984" footer="0.31496062992125984"/>
  <pageSetup paperSize="14"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46A6B836-5AAC-4259-9975-4785ADBAA27E}">
  <ds:schemaRefs>
    <ds:schemaRef ds:uri="http://schemas.microsoft.com/sharepoint/v3/contenttype/forms"/>
  </ds:schemaRefs>
</ds:datastoreItem>
</file>

<file path=customXml/itemProps2.xml><?xml version="1.0" encoding="utf-8"?>
<ds:datastoreItem xmlns:ds="http://schemas.openxmlformats.org/officeDocument/2006/customXml" ds:itemID="{24FF2D6A-6CA7-41DF-9B7F-7CEFE300E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D8BB96-5AFB-4D30-8C41-59D9DF599385}">
  <ds:schemaRefs>
    <ds:schemaRef ds:uri="http://purl.org/dc/terms/"/>
    <ds:schemaRef ds:uri="http://schemas.openxmlformats.org/package/2006/metadata/core-properties"/>
    <ds:schemaRef ds:uri="4d1d2e24-7be0-47eb-a1db-99cc6d75caff"/>
    <ds:schemaRef ds:uri="http://schemas.microsoft.com/office/infopath/2007/PartnerControls"/>
    <ds:schemaRef ds:uri="http://www.w3.org/XML/1998/namespace"/>
    <ds:schemaRef ds:uri="http://schemas.microsoft.com/office/2006/metadata/properties"/>
    <ds:schemaRef ds:uri="d6eaa91c-3afb-4015-aba1-5ff992c1a5ca"/>
    <ds:schemaRef ds:uri="http://schemas.microsoft.com/office/2006/documentManagement/typ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Henry Alonso Ariza Granados</cp:lastModifiedBy>
  <cp:revision/>
  <dcterms:created xsi:type="dcterms:W3CDTF">2020-02-04T13:35:35Z</dcterms:created>
  <dcterms:modified xsi:type="dcterms:W3CDTF">2020-12-29T18:39:31Z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