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polo\Documents\"/>
    </mc:Choice>
  </mc:AlternateContent>
  <bookViews>
    <workbookView xWindow="0" yWindow="0" windowWidth="0" windowHeight="0" tabRatio="572"/>
  </bookViews>
  <sheets>
    <sheet name="PLAN GESTION POR PROCESO" sheetId="1" r:id="rId1"/>
    <sheet name="Hoja2" sheetId="2" state="hidden" r:id="rId2"/>
    <sheet name="Hoja4" sheetId="5" state="hidden" r:id="rId3"/>
  </sheets>
  <definedNames>
    <definedName name="_xlnm._FilterDatabase" localSheetId="0" hidden="1">'PLAN GESTION POR PROCESO'!$A$13:$AT$35</definedName>
    <definedName name="_xlnm.Print_Area" localSheetId="0">'PLAN GESTION POR PROCESO'!$A$1:$AT$41</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35" i="1" l="1"/>
  <c r="AR35" i="1"/>
  <c r="AS19" i="1"/>
  <c r="AM19" i="1"/>
  <c r="AL23" i="1" l="1"/>
  <c r="AL21" i="1"/>
  <c r="AL20" i="1"/>
  <c r="AR28" i="1"/>
  <c r="AR27" i="1"/>
  <c r="AR26" i="1"/>
  <c r="AR23" i="1"/>
  <c r="AR21" i="1"/>
  <c r="AR20" i="1"/>
  <c r="AR18" i="1"/>
  <c r="AL22" i="1"/>
  <c r="AR22" i="1" s="1"/>
  <c r="AG23" i="1"/>
  <c r="AG22" i="1"/>
  <c r="AG21" i="1"/>
  <c r="AG20" i="1"/>
  <c r="AB31" i="1"/>
  <c r="AB21" i="1"/>
  <c r="AB20" i="1"/>
  <c r="W25" i="1"/>
  <c r="W23" i="1"/>
  <c r="W22" i="1"/>
  <c r="W31" i="1"/>
  <c r="W24" i="1"/>
  <c r="W21" i="1"/>
  <c r="W20" i="1"/>
  <c r="W18" i="1"/>
  <c r="AQ20" i="1"/>
  <c r="AQ21" i="1"/>
  <c r="AS21" i="1"/>
  <c r="AQ22" i="1"/>
  <c r="AK19" i="1"/>
  <c r="AK20" i="1"/>
  <c r="AK21" i="1"/>
  <c r="AM21" i="1"/>
  <c r="AK22" i="1"/>
  <c r="AK23" i="1"/>
  <c r="AK24" i="1"/>
  <c r="AK25" i="1"/>
  <c r="AF19" i="1"/>
  <c r="AH19" i="1"/>
  <c r="AF20" i="1"/>
  <c r="AF21" i="1"/>
  <c r="AH21" i="1"/>
  <c r="AF22" i="1"/>
  <c r="AF23" i="1"/>
  <c r="AH23" i="1"/>
  <c r="AA19" i="1"/>
  <c r="AA20" i="1"/>
  <c r="AC20" i="1"/>
  <c r="AA21" i="1"/>
  <c r="AA22" i="1"/>
  <c r="AA23" i="1"/>
  <c r="AC23" i="1"/>
  <c r="AA24" i="1"/>
  <c r="AA25" i="1"/>
  <c r="AK18" i="1"/>
  <c r="AF18" i="1"/>
  <c r="AA18" i="1"/>
  <c r="AK27" i="1"/>
  <c r="AM27" i="1"/>
  <c r="AK28" i="1"/>
  <c r="AM29" i="1"/>
  <c r="AK30" i="1"/>
  <c r="AK31" i="1"/>
  <c r="AM31" i="1"/>
  <c r="AK32" i="1"/>
  <c r="AM34" i="1"/>
  <c r="AK26" i="1"/>
  <c r="AM26" i="1"/>
  <c r="AF27" i="1"/>
  <c r="AF28" i="1"/>
  <c r="AF29" i="1"/>
  <c r="AH29" i="1"/>
  <c r="AF31" i="1"/>
  <c r="AH31" i="1"/>
  <c r="AF26" i="1"/>
  <c r="AA27" i="1"/>
  <c r="AA28" i="1"/>
  <c r="AC29" i="1"/>
  <c r="AA31" i="1"/>
  <c r="AC31" i="1"/>
  <c r="AA33" i="1"/>
  <c r="AC33" i="1"/>
  <c r="AA26" i="1"/>
  <c r="V19" i="1"/>
  <c r="V20" i="1"/>
  <c r="V21" i="1"/>
  <c r="V22" i="1"/>
  <c r="V23" i="1"/>
  <c r="V24" i="1"/>
  <c r="V25" i="1"/>
  <c r="V26" i="1"/>
  <c r="V27" i="1"/>
  <c r="X27" i="1"/>
  <c r="V28" i="1"/>
  <c r="V29" i="1"/>
  <c r="X29" i="1"/>
  <c r="V30" i="1"/>
  <c r="V31" i="1"/>
  <c r="X31" i="1"/>
  <c r="X35" i="1"/>
  <c r="V33" i="1"/>
  <c r="V34" i="1"/>
  <c r="V18" i="1"/>
  <c r="AQ25" i="1"/>
  <c r="P32" i="1"/>
  <c r="AQ32" i="1"/>
  <c r="AS32" i="1"/>
  <c r="AQ34" i="1"/>
  <c r="AS34" i="1"/>
  <c r="P33" i="1"/>
  <c r="AQ33" i="1"/>
  <c r="P31" i="1"/>
  <c r="AQ31" i="1"/>
  <c r="AS31" i="1"/>
  <c r="P26" i="1"/>
  <c r="AQ26" i="1"/>
  <c r="P28" i="1"/>
  <c r="AQ28" i="1"/>
  <c r="P27" i="1"/>
  <c r="AQ27" i="1"/>
  <c r="P29" i="1"/>
  <c r="AQ29" i="1"/>
  <c r="AS29" i="1"/>
  <c r="AQ24" i="1"/>
  <c r="AS24" i="1"/>
  <c r="E35" i="1"/>
  <c r="P30" i="1"/>
  <c r="AQ30" i="1"/>
  <c r="AS30" i="1"/>
  <c r="P23" i="1"/>
  <c r="AQ23" i="1"/>
  <c r="P19" i="1"/>
  <c r="AQ19" i="1"/>
  <c r="AQ18" i="1"/>
  <c r="X37" i="1"/>
  <c r="AC35" i="1"/>
  <c r="AH35" i="1" l="1"/>
</calcChain>
</file>

<file path=xl/comments1.xml><?xml version="1.0" encoding="utf-8"?>
<comments xmlns="http://schemas.openxmlformats.org/spreadsheetml/2006/main">
  <authors>
    <author>juan.jimenez</author>
  </authors>
  <commentList>
    <comment ref="J16" authorId="0" shapeId="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authors>
    <author>Sandy.Calderon</author>
  </authors>
  <commentList>
    <comment ref="C91" authorId="0" shapeId="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<sst xmlns="http://schemas.openxmlformats.org/spreadsheetml/2006/main" count="649" uniqueCount="346">
  <si>
    <t>ALCALDÍA LOCAL DE USME</t>
  </si>
  <si>
    <t>SECRETARIA DISTRITAL DE GOBIERNO</t>
  </si>
  <si>
    <t>VIGENCIA DE LA PLANEACIÓN</t>
  </si>
  <si>
    <t>CONTROL DE CAMBIOS</t>
  </si>
  <si>
    <t>ALCALDÍA LOCAL</t>
  </si>
  <si>
    <t>ALCALDIA LOCAL DE USME</t>
  </si>
  <si>
    <t>VERSIÓN</t>
  </si>
  <si>
    <t>FECHA</t>
  </si>
  <si>
    <t>DESCRIPCIÓN DE LA MODIFICACIÓN</t>
  </si>
  <si>
    <t>GESTIÓN PÚBLICA TERRITORIAL LOCAL 
GESTIÓN CORPORATIVA LOCAL
INSPECCIÓN VIGILANCIA Y CONTROL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</si>
  <si>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</si>
  <si>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
Adicionalmente, se modificó la meta " Incrementar en un 10% la participación de los ciudadanos en la audiencia de rendición de cuentas" en atención al memorando No. 20192000140273 la cual se modificó así "Mantener el número de participación de los ciudadanos a la Audiencia Pública de Rendición de Cuentas".</t>
  </si>
  <si>
    <t>Se adiciona el avance de gestión de la Alcaldía Local realizado durante el I trimestre, obteniendo por resultado 100%. Se modifican las metas 5 y 6 definiendo las obligaciones por pagar del rubro de Inversión y finalmente, se cambia la programación de la meta "Obtener una calificación  semestral  igual o superior al 80  % en conocimientos de MIPG por proceso y/o Alcaldía Local" para tercer trimestre de 2019.</t>
  </si>
  <si>
    <r>
      <t xml:space="preserve">En atención al correo remitido el día 25 de julio de 2019 por partede la Directora para la Gestión Policiva se modifica la linea base de las metas </t>
    </r>
    <r>
      <rPr>
        <i/>
        <sz val="11"/>
        <rFont val="Arial"/>
        <family val="2"/>
      </rPr>
      <t xml:space="preserve">"Dar impulso procesal  ( Avocar, rechazar, enviar al competente, fallar) al 60% de los comparendos recibidos en las vigencias anteriores al año 2019." y "Dar impulso procesal  ( Avocar, rechazar, enviar al competente, fallar) al 60% de las quejas recibidos en las vigencias anteriores al año 2019" </t>
    </r>
    <r>
      <rPr>
        <sz val="11"/>
        <rFont val="Arial"/>
        <family val="2"/>
      </rPr>
      <t xml:space="preserve"> . Se adiciona el avance de gestión de la Alcaldía Local realizado durante el II trimestre, obteniendo por resultado 92,31%</t>
    </r>
  </si>
  <si>
    <r>
      <t xml:space="preserve">Se modifica la programación de las metas: i) "Presentar una (1) propuesta de buena práctica de gestión encaminada al fortalecimiento de la integridad en el servicio público y/o lucha contra la corrupción en la entidad" para el cuarto trimestre, toda vez, que la meta registrada no cumple con los criterios establecidos ii). Dar respuesta al 100% de los requerimientos ciudadanos asignados a la Alcaldía Local con corte a 31 de diciembre de 2018, según la información de seguimiento presentada por el proceso de Servicio a la Ciudadanía para el cuarto trimestre. Se adiciona el avance de gestión del proceso realizado durante el III trimestre, obteniendo por resultado del </t>
    </r>
    <r>
      <rPr>
        <b/>
        <sz val="11"/>
        <rFont val="Arial"/>
        <family val="2"/>
      </rPr>
      <t>90,38</t>
    </r>
    <r>
      <rPr>
        <sz val="11"/>
        <rFont val="Arial"/>
        <family val="2"/>
      </rPr>
      <t>%</t>
    </r>
  </si>
  <si>
    <t xml:space="preserve">Se adiciona el avance de gestión de la Alcaldía realizado durante el IV trimestre, obteniendo por resultado del 91%, obteniendo por resultado de gestión para la vigencia 2019 del 91%		</t>
  </si>
  <si>
    <t>Se incorporan los resultados de la meta "Lograr el 65% de avance en el cumplimiento físico del Plan de Desarrollo Local" toda vez que la Secretaría Distrital de Planeación remitió el soporte del cumplimiento de la metas hasta el día 03 de febrero, así las cosas la Alcalía Local obtuvo por resultado de gestión para: IV trimestre 90,42%  y 91% con la gestión acumulada de la vigencia 2019</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</si>
  <si>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</si>
  <si>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</si>
  <si>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</si>
  <si>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</si>
  <si>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</si>
  <si>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</si>
  <si>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</si>
  <si>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</si>
  <si>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</si>
  <si>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</si>
  <si>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</si>
  <si>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</si>
  <si>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</si>
  <si>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</si>
  <si>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</si>
  <si>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</si>
  <si>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</si>
  <si>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</si>
  <si>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</si>
  <si>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</si>
  <si>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</si>
  <si>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</si>
  <si>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</si>
  <si>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</si>
  <si>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</si>
  <si>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</si>
  <si>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</si>
  <si>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</si>
  <si>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</si>
  <si>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</si>
  <si>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</si>
  <si>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</si>
  <si>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</si>
  <si>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</si>
  <si>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</si>
  <si>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</si>
  <si>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</si>
  <si>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</si>
  <si>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</si>
  <si>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t xml:space="preserve">
Mantener el número de participación de los ciudadanos a la Audiencia Pública de Rendición de Cuentas</t>
  </si>
  <si>
    <t>RETADORA (MEJORA)</t>
  </si>
  <si>
    <t>Mantener el porcentaje de Participación de los Ciudadanos en la Audiencia de Rendición de Cuentas 2018</t>
  </si>
  <si>
    <t xml:space="preserve">No. ciudadanos participantes en la audiencia de Rendición de Cuentas vigencia 2019 </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</si>
  <si>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</si>
  <si>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</si>
  <si>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</si>
  <si>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</si>
  <si>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</si>
  <si>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</si>
  <si>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</si>
  <si>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SI</t>
  </si>
  <si>
    <t>META NO PROGRAMADA</t>
  </si>
  <si>
    <t>La Alcaldía Local de Usme realizó la Audiencia Pública de rendición de Cuentas el 30 de marzo de 2019, se contó con una participación ciudadana de 1147 personas, cumpliendo con la meta establecida por nivel central de la SDG.  Así mismo, se realizó el proceso de Diálogos Ciudadanos en el marco del proceso de rendición de cuentas en el mes de marzo de 2019, realizando 04 Diálogos Ciudadanos así: 01 en zona rural y 03 en zona urbana.</t>
  </si>
  <si>
    <t>Copia de Registro de Asistencia a la Audiencia Pública de Rendición de Cuentas</t>
  </si>
  <si>
    <t>META NO PROGRMADA</t>
  </si>
  <si>
    <t>Aunque esta meta no estaba programada para este trimestre, se reporta que el 28 de septiembre de 2019, se realizó el evento "VENGA LE CUENTO" donde se socializó a la comunidad Usmeña a 1300 asistentes los Logros alcanzados en la presente administración (2016-2019). Ello, de conformidad con el proceso de Rendición de Cuentas permanente dando cumplimiento a los lineamientos emitidos de forma conjunta por la Secretaria Distrital de Gobierno y la Veeduría Distrital.</t>
  </si>
  <si>
    <t>Copia de Registro de Asistencia Evento "VENGA LE CUENTO"</t>
  </si>
  <si>
    <t>Esta meta se cumplipo tanto en el primer trimestre con la audiencia pública de Rendición de Cuentas con la asistencia de 1.147 personas, como en el tercer trimestre con el evento Venga le Cuento con la asistencia de 1.300 personas.</t>
  </si>
  <si>
    <r>
      <t xml:space="preserve">Lograr el </t>
    </r>
    <r>
      <rPr>
        <b/>
        <sz val="12"/>
        <rFont val="Garamond"/>
        <family val="1"/>
      </rPr>
      <t>65%</t>
    </r>
    <r>
      <rPr>
        <sz val="12"/>
        <rFont val="Garamond"/>
        <family val="1"/>
      </rPr>
      <t xml:space="preserve">  de avance en el cumplimiento físico del Plan de Desarrollo Local.
</t>
    </r>
  </si>
  <si>
    <t>Porcentaje de Avance en el Cumplimiento Fisico del Plan de Desarrollo Local</t>
  </si>
  <si>
    <t>Porcentaje de avance acumulado en el cumplimiento físico entregado del Plan de Desarrollo Local que arroja la MUSI.</t>
  </si>
  <si>
    <t>CRECIENTE</t>
  </si>
  <si>
    <t>Porcentaje</t>
  </si>
  <si>
    <t>EFECTIVIDAD</t>
  </si>
  <si>
    <t>MUSI</t>
  </si>
  <si>
    <t xml:space="preserve">La alcaldía local cuenta con un 27,4% de avance acumulado entregado, según información contenida en el informe MUSI.
</t>
  </si>
  <si>
    <t>Cuadros Excel MUSI con información  Parcial y copia evidencia de reunión con profesional SDP y OPL de la Alcaldía Local de Usme</t>
  </si>
  <si>
    <t xml:space="preserve">
    De acuerdo con el informe de avance PDL 2017-2020 remitido por la Secretaría Distrital de Planeación - SDP, el visor MUSI reporta para la Alcaldía Local un avance físico del 33,8%.</t>
  </si>
  <si>
    <t>Reporte MUSI</t>
  </si>
  <si>
    <t>Según el visor MUSI reportado por la Secretaría Distrital de Planeación, el avance físico del plan de desarrollo local para el trimestre fue del 69%</t>
  </si>
  <si>
    <t>Según el visor MUSI reportado por la Secretaría Distrital de Planeación, el avance físico del plan de desarrollo local para el trimestre fue del 49,6%</t>
  </si>
  <si>
    <t>Integrar las herramientas de planeación, gestión y control, con enfoque de innovación, mejoramiento continuo, responsabilidad social, desarrollo integral del talento humano y transparencia</t>
  </si>
  <si>
    <t xml:space="preserve">Gestión Corporativa Local </t>
  </si>
  <si>
    <r>
      <t>Comprometer al 30 de julio del 2019 el</t>
    </r>
    <r>
      <rPr>
        <b/>
        <sz val="12"/>
        <rFont val="Garamond"/>
        <family val="1"/>
      </rPr>
      <t xml:space="preserve"> 50%</t>
    </r>
    <r>
      <rPr>
        <sz val="12"/>
        <rFont val="Garamond"/>
        <family val="1"/>
      </rPr>
      <t xml:space="preserve"> del presupuesto de inversión directa disponible a la vigencia para el FDL y el </t>
    </r>
    <r>
      <rPr>
        <b/>
        <sz val="12"/>
        <rFont val="Garamond"/>
        <family val="1"/>
      </rPr>
      <t>95%</t>
    </r>
    <r>
      <rPr>
        <sz val="12"/>
        <rFont val="Garamond"/>
        <family val="1"/>
      </rPr>
      <t xml:space="preserve"> al 31 de diciembre de 2019.
</t>
    </r>
  </si>
  <si>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</si>
  <si>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</si>
  <si>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</si>
  <si>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</si>
  <si>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</si>
  <si>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</si>
  <si>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La Alcaldía Local de Usme ha comprometido en el periodo del 01 de enero al 31 de marzo de 2019 un valor de $10.889.299.884 del presupuesto asignado a la vigencia 2019 que corresponde al valor de $61.277.787.000. Por lo tanto, se ha comprometido el 17,77% en el primer trimestre de la presente vigencia.</t>
  </si>
  <si>
    <t>PREDIS
(3-3-1)</t>
  </si>
  <si>
    <t xml:space="preserve">La Alcaldía Local de Usme ha comprometido con corte al primer semestre de la vigencia 2019, periodo comprendido entre (el 01 de enero al 30 de junio de 2019) un valor de $12.858.112.885 del presupuesto asignado a la vigencia 2019 que corresponde al valor de $61.277.787.000. Por lo tanto, se ha comprometido el 20,98% en el primer semestre de la presente vigencia. 
NOTA: para efectos de la medición de la meta se debe tener en cuenta que, la meta está estipulada con corte a 30 de julio de 2019 el 50% del presupuesto. </t>
  </si>
  <si>
    <t>La Alcaldía Local de Usme ha comprometido con corte al tercer trimestre de la vigencia 2019, periodo comprendido entre (el 01 de enero al 30 de septiembre de 2019) un valor de $32.157.638.072 del presupuesto asignado a la vigencia 2019 que corresponde al valor de $61.277.787.000. Por lo tanto, se ha comprometido el 51,64% del presupuesto disponible asignado a la presente vigencia. 
NOTA: Para efectos de la medición de la meta se debe tener en cuenta que, la meta está estipulada con corte a 30 de julio de 2019 el 50% del presupuesto y el 95% a 31 de Diciembre.</t>
  </si>
  <si>
    <t>La Alcaldía Local de Usme comprometió del periodo del 01 de enero al 31 de diciembre de 2019, un valor de $63.326,183.707 del presupuesto asignado a la vigencia 2019 que corresponde al valor de $65.763.979.485 Por lo tanto, se ha comprometido el 96,29 % del presupuesto disponible asignado a la presente vigencia. Cumpliendo al 100% la meta.
NOTA: Para efectos de la medición de la meta se debe tener en cuenta que, la meta está estipulada con corte a 30 de julio de 2019 el 50% del presupuesto y el 95% a 31 de diciembre. Por lo tanto, se debe realizar un último corte a cierre del 31 de diciembre de 2019.</t>
  </si>
  <si>
    <t>La Alcaldía Local de Usme comprometió del periodo del 01 de enero al 31 de diciembre de 2019, un valor de $63.326,183.707 del presupuesto asignado a la vigencia 2019 que corresponde al valor de $65.763.979.485 Por lo tanto, se ha comprometido el 96,29 % del presupuesto disponible asignado a la presente vigencia. Cumpliendo al 100% la meta.</t>
  </si>
  <si>
    <r>
      <t xml:space="preserve">Girar mínimo el </t>
    </r>
    <r>
      <rPr>
        <b/>
        <sz val="12"/>
        <rFont val="Garamond"/>
        <family val="1"/>
      </rPr>
      <t>40</t>
    </r>
    <r>
      <rPr>
        <sz val="12"/>
        <rFont val="Garamond"/>
        <family val="1"/>
      </rPr>
      <t>%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</si>
  <si>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</si>
  <si>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</si>
  <si>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</si>
  <si>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</si>
  <si>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</si>
  <si>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La Alcaldía Local de Usme en el periodo del 01 de enero al 31 de marzo de 2019 ha GIRADO un valor de $1.262.282.014 con respecto al valor comprometido de la vigencia 2019 y teniendo en cuenta que el valor del presupuesto de la presente vigencia corresponde a $61.277.787.000. Se ha girado  el 2,06% en el primer trimestre de la presente vigencia.</t>
  </si>
  <si>
    <t>La Alcaldía Local de Usme ha GIRADO con corte a 30 de junio de 2019, un valor de $4.362.448.190 con respecto al valor comprometido de la vigencia 2019 y teniendo en cuenta que el valor del presupuesto de la presente vigencia corresponde a $61.277.787.000. Se ha girado el 7,12% en el primer semestre de la presente vigencia.</t>
  </si>
  <si>
    <t>La Alcaldía Local de Usme ha GIRADO con corte a 30 de septiembre de 2019, un valor de $7.615.847.070 con respecto al valor comprometido de la vigencia 2019 y teniendo en cuenta que el valor del presupuesto de la presente vigencia corresponde a $61.277.787.000. Se ha girado el 12,23% del presupuesto a corte del tercer trimestre de la presente vigencia.</t>
  </si>
  <si>
    <t>La Alcaldía Local de Usme GIRO con corte a 31 de diciembre de 2019, un valor de $13.878.380.671 con respecto al valor comprometido de la vigencia 2019 y teniendo en cuenta que el valor del presupuesto de la presente vigencia corresponde a $65.763.979.485. Se alcanzó a girar el 21,10% del presupuesto comprometido en la vigencia 2019.</t>
  </si>
  <si>
    <r>
      <t xml:space="preserve">Girar el </t>
    </r>
    <r>
      <rPr>
        <b/>
        <sz val="12"/>
        <rFont val="Garamond"/>
        <family val="1"/>
      </rPr>
      <t>50%</t>
    </r>
    <r>
      <rPr>
        <sz val="12"/>
        <rFont val="Garamond"/>
        <family val="1"/>
      </rPr>
      <t xml:space="preserve"> del presupuesto constituído como Obligaciones por Pagar de la vigencia 2017 y anteriores (Funcionamiento e Inversión). </t>
    </r>
  </si>
  <si>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</si>
  <si>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</si>
  <si>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</si>
  <si>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La Alcaldía Local de Usme en el periodo del 01 de enero al 31 de marzo de 2019 ha GIRADO un valor de $7.390.561.284 con respecto al valor de la apropiación de obligaciones por pagar de 2017 Y años anteriores el cual corresponde a $31.483.353.048. Por lo tanto, se ha girado el 25,19% en el primer trimestre de la presente vigencia.</t>
  </si>
  <si>
    <t xml:space="preserve">PREDIS
(3-3-6-90)
</t>
  </si>
  <si>
    <t>La Alcaldía Local de Usme en el periodo del 01 de enero al 30 de junio de 2019 ha GIRADO un valor de $14.566.424.826 con respecto al valor de la apropiación de obligaciones por pagar de 2017 Y años anteriores, el cual corresponde a $31.483.353.048. Por lo tanto, se ha girado el 46,27% en el primer semestre de la presente vigencia.</t>
  </si>
  <si>
    <t>PREDIS
(3-3-6-90)</t>
  </si>
  <si>
    <t xml:space="preserve">La Alcaldía Local de Usme en el periodo del 01 de enero al 30 de septiembre de 2019 ha GIRADO un valor de $16.478.986.277 con respecto al valor de la apropiación de obligaciones por pagar de 2017 Y años anteriores, el cual corresponde a $31.483.353.048. Por lo tanto, se ha girado el 52,34% con corte al tercer trimestre de la presente vigencia. De tal forma que, se ha superado la meta del trimestre y ya se cumplió la meta establecida en el año. </t>
  </si>
  <si>
    <t>La Alcaldía Local de Usme en el periodo del 01 de enero al 31 de dicembre de 2019 GIRO un valor de $20.466.302.976 con respecto al valor de la apropiación de obligaciones por pagar de 2017 Y años anteriores, el cual corresponde a $ 27.997.160.563.  Por lo tanto, se  GIRO el 73,10%  en la vigencia 2019. De tal forma que, se superó la meta a más del 100%.</t>
  </si>
  <si>
    <r>
      <t xml:space="preserve">Girar el </t>
    </r>
    <r>
      <rPr>
        <b/>
        <sz val="12"/>
        <rFont val="Garamond"/>
        <family val="1"/>
      </rPr>
      <t>50%</t>
    </r>
    <r>
      <rPr>
        <sz val="12"/>
        <rFont val="Garamond"/>
        <family val="1"/>
      </rPr>
      <t xml:space="preserve"> del presupuesto constituido como Obligaciones por Pagar de la vigencia 2018 (Funcionamiento e Inversión). </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</si>
  <si>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</si>
  <si>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</si>
  <si>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</si>
  <si>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La Alcaldía Local de Usme en el periodo del 01 de enero al 31 de marzo de 2019 ha GIRADO un valor de $13.994.042.367 equivalente al 17,73% con respecto al valor de la apropiación de obligaciones por pagar de 2018 el cual corresponde a $88.921.158.706. Por lo tanto, se ha girado el 25,19% en el primer trimestre de la presente vigencia. Lo anterior, teniendo en cuenta que por FUNCIONAMIENTO se giró la suma de $217.663.480 equivalente a un 73,43% de una apropiación de $296.443.692 y por INVERSIONES se ha giró la suma de $13.776.376.887 equivalente a un 15,54% de una apropiación del $ 88.624.725.014</t>
  </si>
  <si>
    <t>PREDIS
(3-3-6)
(3-1-8)</t>
  </si>
  <si>
    <t>La Alcaldía Local de Usme en el periodo del 01 de enero al 30 de junio de 2019 ha GIRADO un valor de $24.916.281.285 equivalente al 17,73% con respecto al valor de la apropiación de obligaciones por pagar de 2018 el cual corresponde a $89.024.499.930. Por lo tanto, se ha girado el 27,98% en el primer trimestre de la presente vigencia. Lo anterior, teniendo en cuenta que por FUNCIONAMIENTO se giró la suma de $250.486.366 equivalente a un 84,50% de una apropiación de $296.433.592 y por INVERSIONES se ha giró la suma de $24.665.794.919 equivalente a un 27,82% de una apropiación del $ 88.728.066.338.</t>
  </si>
  <si>
    <t>La Alcaldía Local de Usme en el periodo del 01 de enero al 30 de septiembre de 2019 ha GIRADO un valor de $16.946.546.566 equivalente al 29,48% con respecto al valor de la apropiación de obligaciones por pagar de 2018 el cual corresponde a $57.485.686.947. Lo anterior, teniendo en cuenta que por FUNCIONAMIENTO se ha girado la suma de $268.062.438 equivalente a un 90,43% de una apropiación de $296.433.592 y por INVERSIONES se ha giró la suma de $16.678.484.128 equivalente a un 29,16% de una apropiación del $ 57.189.253.355.</t>
  </si>
  <si>
    <t>La Alcaldía Local de Usme en el periodo del 01 de enero al 31 de diciembre de 2019 se GIRO un valor de $ 36.944.355.869 equivalente al 64.60%, teniendo en cuenta que el valor de la apropiación por pagar de 2018 corresponde a $57.158.864.611. Por lo anterior, se cumplió la meta a más del 100%.</t>
  </si>
  <si>
    <t>PREDIS
(3-3-6-15)</t>
  </si>
  <si>
    <t>Fortalecer la capacidad institucional y para el ejercicio de la función  policiva por parte de las autoridades locales a cargo de la SDG.</t>
  </si>
  <si>
    <t>Inspección Vigilancia y Control</t>
  </si>
  <si>
    <t>Dar impulso procesal  ( Avocar, rechazar, enviar al competente, fallar) al 60% de los comparendos recibidos en las vigencias anteriores al año 2019.</t>
  </si>
  <si>
    <t>Porcentaje de impulsos procesales por los inspectores en las Localidades</t>
  </si>
  <si>
    <t>(Número de impulsos procesales resueltos en la localidad/Número de comparendos anteriores a la vigencia 2019 en la Localidad )*100</t>
  </si>
  <si>
    <t xml:space="preserve">Impulsos Procesales </t>
  </si>
  <si>
    <t>Siactua</t>
  </si>
  <si>
    <t>Alcalde Local</t>
  </si>
  <si>
    <t>NO</t>
  </si>
  <si>
    <t>Las Inspecciones de Policía Local de Usme han dado impulso procesal a 4.528 comparendos de los 7.572 comparendos recibidos en las vigencias anteriores al 2019.</t>
  </si>
  <si>
    <t>Reporte SI ACTUA
Copia Base Inspecciones
Copia de Evidencia de reunión de seguimiento Primer Trimestre 2019</t>
  </si>
  <si>
    <t>De acuerdo al reporte remitido por la Dirección para la Gestión Policiva  se dio respuesta al 41% de los comparendos programados para el trimestre</t>
  </si>
  <si>
    <t>Informe comparendos DGP</t>
  </si>
  <si>
    <t>Las Inspecciones de Policía Local de Usme en el tercer trimestre de 2019 dieron impulso procesal a 1.360 comparendos de los 7.572 comparendos recibidos en las vigencias anteriores al 2019, logrando un 18% de impulso según inventario físico, para un acumulado del 77% en la presente vigencia. Por lo tanto, ya se cumplió al 100% la meta de la vigencia.</t>
  </si>
  <si>
    <t>Reporte SI ACTUA
Copia Base Inspecciones
Copia de Evidencia de reunión de seguimiento Tercer Trimestre 2019
Informe comparendos DGP</t>
  </si>
  <si>
    <t>La Alcaldía Local dio impulso a 11,314 comparendos recibidos en las vigencias anteriores al año 2019.</t>
  </si>
  <si>
    <t>Dar impulso procesal  ( Avocar, rechazar, enviar al competente, fallar, ) al 60% de las quejas recibidas en las vigencias anteriores al año 2019 .</t>
  </si>
  <si>
    <t>(Número de impulsos procesales resueltos en la localidad/Número de quejas recibidas en la Localidad anteriores a la vigencia 2019)*100</t>
  </si>
  <si>
    <t>Las Inspecciones de Policía Local de Usme han dado impulso procesal a 125 Expedientes de Querellas de las 1.862 querellas recibidas en las vigencias anteriores al 2019.</t>
  </si>
  <si>
    <t>De acuerdo al reporte remitido por la Dirección para la Gestión Policiva  se dio respuesta al 44% de las quejas programados para el trimestre</t>
  </si>
  <si>
    <t>Informe quejas DGP</t>
  </si>
  <si>
    <t>Las Inspecciones de Policía Local de Usme en el tercer trimestre de 2019 dieron impulso procesal a 365 Expedientes de Querellas de las 1.862 querellas recibidas en las vigencias anteriores al 2019, logrando un 20% de impulso según inventario físico, para un acumulado del 70% en la presente vigencia. Por lo tanto, ya se cumplió al 100% la meta de la vigencia.</t>
  </si>
  <si>
    <t>La Alcaldía Local dio impulso a 1,498 quejas recibidos en las vigencias anteriores al año 2019.</t>
  </si>
  <si>
    <t>Realizar 42 acciones de control u operativos en materia de actividad económica</t>
  </si>
  <si>
    <t>Cantidad de acciones de control u operativos en materia de económica realizados</t>
  </si>
  <si>
    <t>Número de Acciones de Control u Operativos en materia de actividad económica</t>
  </si>
  <si>
    <t>Operativos en materia de actividad económica</t>
  </si>
  <si>
    <t>Informe de operativo
Actas</t>
  </si>
  <si>
    <t>En el primer trimestre de 2019 la Alcaldía Local de Usme realizó un total de 13 Operativos y/o Acciones de Control en materia de Actividad Económica en diferentes sectores de la localidad, superando la meta del trimestre.</t>
  </si>
  <si>
    <t>Informe en Excel de Operativos y copia de Actas de los operativos</t>
  </si>
  <si>
    <t>En el segundo trimestre de 2019, se realizaron veintiún (21) acciones de control u operativos de Inspección, vigilancia y control – IVC en materia de actividad económica en la localidad de Usme, logrando un avance de cumplimiento superior del 100 % en el trimestre y un acumulado superior al 100% en el primer semestre de 2019.</t>
  </si>
  <si>
    <t xml:space="preserve">Informe de Operativo remitido a la DGP de la SDG y Copia digital de las Actas de los operativos de IVC de Actividad Económica. </t>
  </si>
  <si>
    <t>En el tercer trimestre de 2019, se realizaron catorce (14) acciones de control u operativos de Inspección, vigilancia y control – IVC en materia de actividad económica en la localidad de Usme, logrando un avance de cumplimiento superior del 100 % en el trimestre y un acumulado superior al 100% en lo corrido de la vigencia 2019.</t>
  </si>
  <si>
    <t>Informe de Operativos remitido a la DGP de la SDG
Copia Digital de las Actas de los Operativos de IVC de Actividad Económica.</t>
  </si>
  <si>
    <t>En el cuarto trimestre de 2019, se realizaron diez (10) acciones de control u operativos de Inspección, vigilancia y control – IVC en materia de actividad económica en la localidad de Usme, logrando un cumplimiento del 100 % de la meta en el trimestre y un acumulado superior al 100% en la vigencia 2019.</t>
  </si>
  <si>
    <t>En la vigencia 2019, se realizaron un total de (58) acciones de control u operativos de Inspección, vigilancia y control – IVC en materia de actividad económica en la localidad de Usme. Logrando un avance de cumplimiento acumulado superior al 100%. en la vigencia 2019.</t>
  </si>
  <si>
    <t>Realizar 24 acciones de control u operativos en materia de obras y urbanismo relacionados con la integridad urbanística.</t>
  </si>
  <si>
    <t>Cantidad de acciones de control u operativos en materia de urbanismo relacionados con la integridad urbanística</t>
  </si>
  <si>
    <t>Número de Acciones de Control u Operativos en Materia de Urbanismo Relacionados con la Integridad urbanística.</t>
  </si>
  <si>
    <t>Operativos en materia de urbanismo</t>
  </si>
  <si>
    <t>En el primer trimestre de 2019 la Alcaldía Local de Usme realizó un total de 04 Operativos y/o Acciones de Control en materia de Urbanismo en diferentes sectores de la localidad, de tal forma que se cumplió la meta del trimestre al 100%.</t>
  </si>
  <si>
    <t>En el segundo trimestre de 2019, se realizaron diez (10) acciones de control u operativos de Inspección vigilancia y control – IVC en materia de obras y urbanismo relacionadas con la integridad urbanística en los siguientes lugares de la localidad de Usme:
No 1. Altos Betania III, problemática general ronda la quebrada 
No 2. UPZ 52 La Flora, sensibilización a ciudadanos para evitar construcciones urbanísticas
No 3. Barrio las Violetas, IVC barrio las violetas
No 4. Alcaldía Local de Usme, verificación y control del bosque sur oriental - cerros orientales 
No 5.  Cantera el Bosque, cantera el bosque sur oriental 
No.7. Barrio Lorenzo Alcantuz
No.8. Cerros Orientales
No.9.  Centro Usme
No.10. UPZ 61
Por lo anterior, se logró un avance de ejecución del 125% en el segundo trimestre y un acumulado del 112.5% en el primer semestre de la vigencia 2019.</t>
  </si>
  <si>
    <t>Informe de Operativo remitido a la DGP de la SDG y Copia digital de las Actas de los operativos de IVC de obras y urbanismo.</t>
  </si>
  <si>
    <t xml:space="preserve">En el tercer trimestre de 2019, se realizaron ocho (08) acciones de control u operativos de Inspección vigilancia y control – IVC en materia de obras y urbanismo relacionadas con la integridad urbanística en la localidad de Usme. Logrando un avance de cumplimiento superior del 100 % en el trimestre. </t>
  </si>
  <si>
    <t>Informe de Operativos remitido a la DGP de la SDG
Copia Digital de las Actas de los Operativos de IVC de Obras y Urbanismo.</t>
  </si>
  <si>
    <t>En el cuarto trimestre de 2019, se han realizado cuatro (04) acciones de control u operativos de Inspección vigilancia y control – IVC en materia de obras y urbanismo relacionadas con la integridad urbanística en la localidad de Usme. Logrando un avance de cumplimiento superior del 100 % en el trimestre y mas de un 100% en el año.</t>
  </si>
  <si>
    <t>En la vigencia 2019, se realizaron un total de (26) acciones de control u operativos de Inspección vigilancia y control – IVC en materia de obras y urbanismo relacionadas con la integridad urbanística en la localidad de Usme. Logrando un avance de cumplimiento acumulado superior al 100%. en lo corrido de la vigencia 2019.</t>
  </si>
  <si>
    <t>Realizar  24  acciones de control u operativos en materia de urbanismo relacionados con la integridad del Espacio Público.</t>
  </si>
  <si>
    <t>Cantidad de acciones de control de operativos en materia de urbanismo relacionados con espacio público</t>
  </si>
  <si>
    <t>Número de Acciones de Control u Operativos en Materia de Urbanismo Relacionados con espacio público.</t>
  </si>
  <si>
    <t>Operativos de Recuperación de espacio público</t>
  </si>
  <si>
    <t>En el primer trimestre de 2019 la Alcaldía Local de Usme realizó un total de 22 Operativos y/o Acciones de Control de recuperación de Espacio Público, en diferentes sectores de la localidad, superando la meta del trimestre por encima del 100% y prácticamente alcanzando la meta de la actual vigencia.</t>
  </si>
  <si>
    <t>En el segundo trimestre de 2019, se realizaron treinta y seis (36) acciones de control u operativos de Inspección, vigilancia y control – IVC en materia de urbanismo relacionados con la integridad del espacio público en la localidad de Usme, logrando un avance de cumplimiento superior al 100 % en el trimestre y un acumulado superior al 100% en el primer semestre de 2019.</t>
  </si>
  <si>
    <t>Informe de Operativo remitido a la DGP de la SDG y Copia digital de las Actas de los operativos de IVC de Espacio Público.</t>
  </si>
  <si>
    <t>En el tercer trimestre de 2019, se realizaron treinta (30) acciones de control u operativos de Inspección, vigilancia y control – IVC en materia de urbanismo relacionados con la integridad del espacio público en la localidad de Usme, Logrando un avance de cumplimiento superior del 100 % en el trimestre y un acumulado superior al 100% en lo corrido de la vigencia 2019.</t>
  </si>
  <si>
    <t>Informe de Operativo remitido a la DGP de la SDG
Copia Digital de las Actas de los Operativos de IVC de Espacio Público.</t>
  </si>
  <si>
    <t>En el cuarto trimestre de 2019, se realizaron trece (13) acciones de control u operativos de Inspección, vigilancia y control – IVC en materia de urbanismo relacionados con la integridad del espacio público en la localidad de Usme, Logrando un avance de cumplimiento superior del 100 % en el trimestre y un acumulado superior al 100% en la vigencia 2019.</t>
  </si>
  <si>
    <t>En la vigencia 2019, se realizaron un total de (101) acciones de control u operativos de Inspección, vigilancia y control – IVC en materia de urbanismo relacionados con la integridad del espacio público en la localidad de Usme, Logrando un avance de cumplimiento acumulado superior al 100% en el año.</t>
  </si>
  <si>
    <t>Asegurar el acceso de la ciudadanía a la información y oferta institucional</t>
  </si>
  <si>
    <t>Gerencia de TIC</t>
  </si>
  <si>
    <t xml:space="preserve">Cumplir el 100% de los lineamientos de gestión de las TIC impartidos por la DTI del nivel central para la vigencia 2019.  </t>
  </si>
  <si>
    <t>Porcentaje del lineamientos de gestión de TIC Impartidos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</si>
  <si>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</si>
  <si>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</si>
  <si>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</si>
  <si>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</si>
  <si>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Aunque esta meta la reporta directamente la DTI, se considera de vital importancia conocer la información reportada por el Administrador de Red de la Alcaldía Local de Usme, quien con soportes relaciona un cumplimiento del 100% de la meta en el primer trimestre, con relación a los lineamientos emitidos por la DT. Se anexa acta de seguimiento y reporte de cumplimiento en esta Alcaldía Local de lineamientos DTI.</t>
  </si>
  <si>
    <t>Copia de Evidencia de Reunión de seguimiento A. L. Usme y Reporte DTI</t>
  </si>
  <si>
    <t>Aunque esta meta la reporta directamente la DTI, se considera de vital importancia conocer la información reportada por el Administrador de Red de la Alcaldía Local de Usme, quien con soportes relaciona un cumplimiento del 94% de la meta en el primer trimestre, con relación a los lineamientos emitidos por la DT. Se anexa acta de seguimiento y reporte de cumplimiento en esta Alcaldía Local de lineamientos DTI.
LINEAMIENTOS DTI – SDG 
1. AL 100% REPORTADOS 161 USUARIOS EN DIRECTORIO ACTIVO / 161 EQUIPOS
2. AL 90%, TENIENDO EN CUENTA QUE 145 USUARIOS REPORTADOS POR LA CONSOLA DEL DIRECTORIO ACTIVO / 161 USUARIOS DE LA ALCALDÍA LOCAL
3. AL 100%, TENIENDO EN CUENTA QUE SE HAN REPORTADO 161 EQUIPOS CON ANTIVIRUS.
4. AL 100%, YA QUE TODOS LOS 161 EQUIPOS TIENEN INSTALADO EL CLIENTE ARANDA
5. AL 94% YA QUE QUEDARON PENDIENTES DE RESOLVER CUATRO CASOS GENERADOS EN EL SEGUNDO TRIMESTRE
6. AL 100% YA QUE EN EL SEGUNDO TRIMESTRE NO SE CONTO CON NINGUN PROCESO DE COMPRA.
Por lo anterior, la Alcaldía Local de Usme logro un 97,33% de cumplimiento de los lineamientos TIC emitidos por la DTI.
Sin embargo, teniendo en cuenta la fórmula del indicador de esta meta, se reportan 6 lineamientos de gestión de TIC cumplidos por la Alcaldía Local de Usme / 6 lineamientos emitidos de gestión emitidos por la DTI de nivel central, para un porcentaje del 100% de cumplimiento.</t>
  </si>
  <si>
    <t>Reporte DTI</t>
  </si>
  <si>
    <t>De conformidad con el Memorando No. 20174400405143 donde la DTI emitió los 09 Lineamientos para la Gestión de TIC en Alcaldías Locales, La Alcaldía Local de Usme ha cumplido al 85% dichos lineamientos, dentro de los cuales están los que salen relacionados en los reportes emitidos por la DTI. A continuación, se relaciona gestión y evidencia de cada lineamiento y se deja en mayúsculas los que relaciona la DTI en los reportes:
Lineamiento 1: Se evidencia el cumplimiento de la siguiente forma:
a)	Recursos Humanos: Se cumple pues se cuenta con el personal asignado a la oficina de sistemas compuesto por 2 profesionales.
b)	Recurso Técnicos:  La Alcaldía Local de Usme si bien es cierto tiene 161 usuarios, SÓLO CUENTA CON 145 EQUIPOS. Así mismo, se cuenta con contrato activo de mantenimiento preventivo y correctivo de equipos de cómputo. Contrato 281/18 en proceso de liquidación, se tiene en página los documentos para nuevo contrato.
c)	Recursos Financieros: De acuerdo con el POAI, se destinó un presupuesto conforme a las necesidades tecnológicas al FDLU. El cual se ha ejecutado en Recurso Humano y Técnico.
Lineamiento 2: Si bien, la Alcaldía Local de Usme tiene 161 usuarios, SÓLO CUENTA CON 145 EQUIPOS, LOS CUALES TODOS LOS 145 EQUIPOS ESTAN VINCULADOS A LA RED Y AL DOMINIO DE NIVEL CENTRAL Y REPORTADOS POR LA CONSOLA DE DIRECTORIO ACTIVO. Ello se evidencia en los informes que se envían mensualmente a nivel centra a la DTI.
Lineamiento 3: Se evidencia en los 21 equipos nuevos PC SMART enviados por DTI, para satisfacer dicha demanda 
Lineamiento 4: Se evidencia en registro de capacitaciones efectuadas, de las cuales se anexan copias en PDF como soporte.
Lineamiento 5: Se cuenta con contrato activo de mantenimiento preventivo y correctivo de equipos de cómputo. Contrato 281/18 en proceso de liquidación, se tiene en página los documentos para nuevo contrato SASI -033-FDLU-2019.
Lineamiento 6: Si bien, la Alcaldía Local de Usme tiene 161 usuarios, solo se cuenta con 145 equipos. Por lo tanto, se garantiza que el 100% de los 145 equipos de la Alcaldía Local de Usme cuentan con software licenciado y que todos los equipos cuentan con cliente de ANTIVIRUS. Ello se evidencia en los informes que se envían mensualmente a nivel centra a la DTI.
Lineamiento 7: Se cumple con las solicitudes de requerimientos y los ANS definidos por DTI. Se denota en aplicación ARANDA donde se reciben los CASOS HOLA asignados, casos a los cuales se les ha atendido y solucionado. Ello se evidencia tanto en el Aplicativo ARANDA del cual se adjunta pantallazo. 
Por otra parte, los 145 EQUIPOS de la Alcaldía Local de Usme que cuentan con ARANDA Se evidencia en los informes que se envían mensualmente a nivel centra a la DTI.
Lineamiento 8: Nos apoyamos en las fichas técnicas sugeridas por DTI, Para la adquisición de elementos tecnológicos. Según Orfeo n.20175520004313 y20174500198703. En este lineamiento se cumple con los PROCESOS DE COMPA CON COMPONENTES TECNOLÓGICOS APROBADOS POR LA DTI. 
Lineamiento 9: Se cumple con los lineamientos descritos en el manual de políticas de uso de componentes tecnológicos (Código: GDI-TIC-M006) definidos por DTI. Ello se evidencia los soportes relacionados en cada uno de los numerales anteriores y anexos al presente reporte.</t>
  </si>
  <si>
    <t>1. Copia de Evidencia de Reunión de seguimiento A. L. Usme
2. Copia reportes Emitidos por la Alcaldía Local a la DTI
3. Copia del Pantallazo del Aplicativo ARANDA
4. Reporte DTI</t>
  </si>
  <si>
    <t>De acuerdo al informe remitido por la DTI, la Alcaldía Local cumple con el 47% de los 6 lineamientos evaluados.</t>
  </si>
  <si>
    <t>1. Copia reportes Emitidos por la Alcaldía Local a la DTI
2. Copia del Pantallazo del Aplicativo ARANDA
3. Reporte DTI</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</si>
  <si>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</si>
  <si>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</si>
  <si>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</si>
  <si>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</si>
  <si>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Numero de propuestas de buenas practicas de gestión  registradas</t>
  </si>
  <si>
    <t>Buenas prácticas de gestión registradas en la herramienta AGORA</t>
  </si>
  <si>
    <t>Agora</t>
  </si>
  <si>
    <t>Líder del Proceso y/o Alcaldía Local  o a quien delegue.</t>
  </si>
  <si>
    <t>Esta meta no se programó para este trimestre, está programada para ejecutar en el II trimestre de 2019.</t>
  </si>
  <si>
    <t>META REPROGRAMADA 4TO TRIMESTRE</t>
  </si>
  <si>
    <t>Se sugiere ajustar el objetivo de la buena práctica, puesto que como se encuentra redactado, hace referencia al deber ser. Se sugiere aclarar, por qué se podría decir que es innovadora y establecer cómo ha mejorado la efectividad.</t>
  </si>
  <si>
    <t>Reporte Ágora</t>
  </si>
  <si>
    <t xml:space="preserve">La Alcaldía Local realizó el registro de la buena práctica en el aplicativo AGORA. </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</si>
  <si>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</si>
  <si>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</si>
  <si>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</si>
  <si>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N/A</t>
  </si>
  <si>
    <t>Planes de mejora</t>
  </si>
  <si>
    <t>MIMEC - SIG</t>
  </si>
  <si>
    <t>En el primer trimestre de 2019, la Alcaldía Local de Usme no cuenta con planes de mejora internos y/o externos que estén cargados en los Aplicativos de Gestión de Planes de Mejoramiento MIMEC-SIG. Sin embargo, a la fecha se cuenta solo con el Plan de Mejora Interno No. 20 sobre Servicio a la Ciudadanía, plan el cual se ejecuto y cumplió a 31 de diciembre de 2019 y del cual se solicitó cierre a través del Aplicativo MIMEC.</t>
  </si>
  <si>
    <t xml:space="preserve">De acuerdo con el reporte extraido de los aplicativos SIG y MIMEC, la Alcaldía Local  presenta una gestión del 100% en las acciones de los planes de mejora. </t>
  </si>
  <si>
    <t>Reporte MIMEC - SIG</t>
  </si>
  <si>
    <t>La Alcaldía Local y/o proceso mantuvo en el trimestre el 100% de las acciones de mejora asignadas con relación a planes de mejoramiento interno documentadas y vigentes</t>
  </si>
  <si>
    <t>Reportes MIMEC-SIG</t>
  </si>
  <si>
    <t>Esta meta la Reporta la OAP de la SDG. Sin embargo, se informa que se cumplieron las acciones de los planes de mejoramiento en un 100% .</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</si>
  <si>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</si>
  <si>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</si>
  <si>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</si>
  <si>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t>
  </si>
  <si>
    <t>Aplicativo Gestión Documental</t>
  </si>
  <si>
    <t xml:space="preserve">En el primer trimestre de 2019 se proyectaron, emitieron y notificaron a los peticionarios las respectivas respuestas a los Derechos de Petición radicados ante la Alcaldía Local, cumpliendo al 100% esta meta. </t>
  </si>
  <si>
    <t>Aplicativo de Gestión documental Orfeo y Reporte emitido por la Líder de la Oficina de Servicio de Atención a la Ciudadanía de Nivel central de la SDG.</t>
  </si>
  <si>
    <t>Esta meta se cumplió en el primer trimestre de la vigencia 2019.</t>
  </si>
  <si>
    <t>Reporte SAC</t>
  </si>
  <si>
    <t>Esta meta se cumplió en el primer trimestre de la vigencia 2019</t>
  </si>
  <si>
    <t>Esta meta se cumplió al 100% desde el primer trimestre de la vigencia 2019</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</si>
  <si>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</si>
  <si>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</si>
  <si>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</si>
  <si>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</si>
  <si>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Herramienta Oficina Asesora de Planeación</t>
  </si>
  <si>
    <t>Esta meta está programada para el segundo y cuarto trimestre de la vigencia 2019, sin embargo, se capacita y socializa a funcionarios y contratistas en el tema ambiental al interior de la Alcaldía Local.</t>
  </si>
  <si>
    <t>Se realizan las siguientes observaciones a la Alcaldía Local con relación al cumplimiento de la meta:Uso eficiente de energía: Monitores parcialmente en suspención y apagados 
Gestión de Residuos: Se otorga una calificación de 5 teniendo en cuenta que se evidencia una mezcla parcial de los residuos en el punto ecológico.
Movilidad sostenible: Se realizó reporte - 94 transporte público, 10 caminando, 20 carro compartido, 20 carro particular, 6 moto.
Participación actividades ambientales:Participación activa.
Reporte consumo de papel: No realiza reporte de papel
Consumo de papel: No se realiza comparación entre semestres por no contar con la información para el 2019 y para el 2018.</t>
  </si>
  <si>
    <t>Reporte criterios ambientales</t>
  </si>
  <si>
    <t>La Alcaldía cumple con el 71% de los requisitos ambientales exigidos</t>
  </si>
  <si>
    <t>Obtener una calificación  semestral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</si>
  <si>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</si>
  <si>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</si>
  <si>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</si>
  <si>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Esta meta está programada para el segundo y cuarto trimestre de la vigencia 2019, sin embargo, se capacita y socializa a funcionarios y contratistas en el tema MIPG -MATIZ al interior de la Alcaldía Local.</t>
  </si>
  <si>
    <t>Reporte emitido por OAP</t>
  </si>
  <si>
    <t>El proceso alcanzó un desempeño del 75,39% en el curso MIPG</t>
  </si>
  <si>
    <t>TOTAL PLAN DE GESTIÓN</t>
  </si>
  <si>
    <t>PRIMER TRIMESTRE</t>
  </si>
  <si>
    <t>SEGUNDO TRIMESTRE</t>
  </si>
  <si>
    <t>TERCER TRIMESTRE</t>
  </si>
  <si>
    <t>CUARTO TRIMESTRE</t>
  </si>
  <si>
    <t>Porcentaje de Cumplimiento PLAN DE GESTIÓN 2019</t>
  </si>
  <si>
    <t>ELABORÓ:  HENRY ALONSO ARIZA GRANADOS - PROMOTOR DE MEJORA LOCAL DE CALIDAD</t>
  </si>
  <si>
    <t xml:space="preserve">REVISÓ: YULLIET PATRICIA LLERENA AVENDAÑO - PROFESIONAL ESPECIALIZADA 222-24 ÁREA DE GESTIÓN PARA EL DESARROLLO LOCAL
REVISÓ: MARITZA ROMERO PINEDA -  PROFESIONAL ESPECIALZIADA 222-24 ÁREA DE GESTIÓN POLICIVO JURÍDICO LOCAL
</t>
  </si>
  <si>
    <t>APROBÓ: JORGE ELIECER PEÑA PINILLA - ALCALDE LOCAL DE USME</t>
  </si>
  <si>
    <t>Firma:</t>
  </si>
  <si>
    <t>Firma:
Firma</t>
  </si>
  <si>
    <t xml:space="preserve">FAVOR RELACIONAR LOS CODIGOS Y NOMBRES DE LOS PROYECTOS DE INVERSIÓN DE SU ALCALDIA </t>
  </si>
  <si>
    <t>CODIGO</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</si>
  <si>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</si>
  <si>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</si>
  <si>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</si>
  <si>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</si>
  <si>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</si>
  <si>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</si>
  <si>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</si>
  <si>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</si>
  <si>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</si>
  <si>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</si>
  <si>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</si>
  <si>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</si>
  <si>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</si>
  <si>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</si>
  <si>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</si>
  <si>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</si>
  <si>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</si>
  <si>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</si>
  <si>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TRIMESTRAL</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</si>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</sst>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0.00&quot;    &quot;;\-* #,##0.00&quot;    &quot;;* \-#&quot;    &quot;;@\ "/>
    <numFmt numFmtId="165" formatCode="0.0%"/>
  </numFmts>
  <fonts count="44" x14ac:knownFonts="1">
    <font>
      <sz val="11"/>
      <color theme="1"/>
      <name val="Calibri"/>
      <family val="2"/>
      <scheme val="minor"/>
    </font>
    <font>
      <b/>
      <sz val="10"/>
      <name val="Arial"/>
      <family val="2"/>
    </font>
    <font>
      <sz val="10"/>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b/>
      <sz val="12"/>
      <name val="Garamond"/>
      <family val="1"/>
    </font>
    <font>
      <sz val="12"/>
      <name val="Garamond"/>
      <family val="1"/>
    </font>
    <font>
      <sz val="11"/>
      <name val="Arial"/>
      <family val="2"/>
    </font>
    <font>
      <b/>
      <sz val="12"/>
      <color indexed="30"/>
      <name val="Garamond"/>
      <family val="1"/>
    </font>
    <font>
      <sz val="12"/>
      <color indexed="30"/>
      <name val="Garamond"/>
      <family val="1"/>
    </font>
    <font>
      <b/>
      <sz val="16"/>
      <name val="Arial"/>
      <family val="2"/>
    </font>
    <font>
      <i/>
      <sz val="11"/>
      <name val="Arial"/>
      <family val="2"/>
    </font>
    <font>
      <sz val="11"/>
      <color theme="1"/>
      <name val="Calibri"/>
      <family val="2"/>
      <scheme val="minor"/>
    </font>
    <font>
      <b/>
      <sz val="11"/>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sz val="12"/>
      <color theme="1"/>
      <name val="Garamond"/>
      <family val="1"/>
    </font>
    <font>
      <b/>
      <sz val="12"/>
      <color theme="1"/>
      <name val="Garamond"/>
      <family val="1"/>
    </font>
    <font>
      <sz val="10"/>
      <color theme="1"/>
      <name val="Calibri"/>
      <family val="2"/>
      <scheme val="minor"/>
    </font>
    <font>
      <b/>
      <sz val="10"/>
      <color theme="1"/>
      <name val="Calibri"/>
      <family val="2"/>
      <scheme val="minor"/>
    </font>
    <font>
      <sz val="12"/>
      <color rgb="FF000000"/>
      <name val="Garamond"/>
      <family val="1"/>
    </font>
    <font>
      <b/>
      <sz val="20"/>
      <color theme="1"/>
      <name val="Arial"/>
      <family val="2"/>
    </font>
    <font>
      <b/>
      <sz val="28"/>
      <color theme="1"/>
      <name val="Arial"/>
      <family val="2"/>
    </font>
    <font>
      <sz val="10"/>
      <color theme="1"/>
      <name val="Arial"/>
      <family val="2"/>
    </font>
    <font>
      <b/>
      <sz val="10"/>
      <color theme="1"/>
      <name val="Arial"/>
      <family val="2"/>
    </font>
    <font>
      <b/>
      <sz val="12"/>
      <color theme="1"/>
      <name val="Calibri"/>
      <family val="2"/>
      <scheme val="minor"/>
    </font>
    <font>
      <b/>
      <sz val="12"/>
      <color theme="0"/>
      <name val="Calibri"/>
      <family val="2"/>
      <scheme val="minor"/>
    </font>
    <font>
      <sz val="12"/>
      <color theme="0"/>
      <name val="Calibri"/>
      <family val="2"/>
      <scheme val="minor"/>
    </font>
    <font>
      <sz val="10"/>
      <color rgb="FF000000"/>
      <name val="Times New Roman"/>
      <family val="1"/>
    </font>
    <font>
      <sz val="10"/>
      <name val="Calibri"/>
      <family val="2"/>
      <scheme val="minor"/>
    </font>
    <font>
      <b/>
      <sz val="12"/>
      <color rgb="FF0070C0"/>
      <name val="Garamond"/>
      <family val="1"/>
    </font>
    <font>
      <sz val="12"/>
      <color rgb="FF0070C0"/>
      <name val="Garamond"/>
      <family val="1"/>
    </font>
    <font>
      <b/>
      <sz val="18"/>
      <color theme="1"/>
      <name val="Calibri"/>
      <family val="2"/>
      <scheme val="minor"/>
    </font>
    <font>
      <b/>
      <sz val="11"/>
      <color theme="1"/>
      <name val="Arial"/>
      <family val="2"/>
    </font>
    <font>
      <b/>
      <sz val="26"/>
      <color theme="1"/>
      <name val="Arial"/>
      <family val="2"/>
    </font>
  </fonts>
  <fills count="2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bgColor indexed="64"/>
      </patternFill>
    </fill>
    <fill>
      <patternFill patternType="solid">
        <fgColor rgb="FF0070C0"/>
        <bgColor indexed="64"/>
      </patternFill>
    </fill>
    <fill>
      <patternFill patternType="solid">
        <fgColor theme="8" tint="-0.249977111117893"/>
        <bgColor indexed="64"/>
      </patternFill>
    </fill>
    <fill>
      <patternFill patternType="solid">
        <fgColor rgb="FF00B050"/>
        <bgColor indexed="64"/>
      </patternFill>
    </fill>
    <fill>
      <patternFill patternType="solid">
        <fgColor theme="6"/>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9">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9"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306">
    <xf numFmtId="0" fontId="0" fillId="0" borderId="0" xfId="0"/>
    <xf numFmtId="0" fontId="21" fillId="0" borderId="1"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0" fillId="0" borderId="0" xfId="0" applyAlignment="1">
      <alignment wrapText="1"/>
    </xf>
    <xf numFmtId="0" fontId="21" fillId="0" borderId="3" xfId="0" applyFont="1" applyFill="1" applyBorder="1" applyAlignment="1">
      <alignment horizontal="justify" vertical="center" wrapText="1"/>
    </xf>
    <xf numFmtId="0" fontId="21" fillId="0" borderId="2" xfId="0"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21" fillId="0" borderId="6"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22" fillId="0" borderId="0" xfId="0" applyFont="1" applyAlignment="1">
      <alignment horizontal="justify"/>
    </xf>
    <xf numFmtId="0" fontId="23" fillId="6" borderId="7" xfId="0" applyFont="1" applyFill="1" applyBorder="1" applyAlignment="1">
      <alignment horizontal="justify" vertical="center" wrapText="1"/>
    </xf>
    <xf numFmtId="0" fontId="23" fillId="7" borderId="7" xfId="0" applyFont="1" applyFill="1" applyBorder="1" applyAlignment="1">
      <alignment horizontal="justify" vertical="center" wrapText="1"/>
    </xf>
    <xf numFmtId="0" fontId="6" fillId="8" borderId="2" xfId="0" applyFont="1" applyFill="1" applyBorder="1" applyAlignment="1">
      <alignment horizontal="center" vertical="center" wrapText="1"/>
    </xf>
    <xf numFmtId="0" fontId="6" fillId="8" borderId="2" xfId="0" applyFont="1" applyFill="1" applyBorder="1" applyAlignment="1">
      <alignment horizontal="justify" vertical="center" wrapText="1"/>
    </xf>
    <xf numFmtId="0" fontId="23" fillId="8" borderId="7" xfId="0" applyFont="1" applyFill="1" applyBorder="1" applyAlignment="1">
      <alignment horizontal="justify" vertical="center" wrapText="1"/>
    </xf>
    <xf numFmtId="0" fontId="23" fillId="8" borderId="8" xfId="0" applyFont="1" applyFill="1" applyBorder="1" applyAlignment="1">
      <alignment horizontal="justify" vertical="center" wrapText="1"/>
    </xf>
    <xf numFmtId="0" fontId="6" fillId="9" borderId="9" xfId="0" applyFont="1" applyFill="1" applyBorder="1" applyAlignment="1">
      <alignment horizontal="justify" vertical="center" wrapText="1"/>
    </xf>
    <xf numFmtId="0" fontId="6" fillId="9" borderId="7" xfId="0" applyFont="1" applyFill="1" applyBorder="1" applyAlignment="1">
      <alignment horizontal="justify" vertical="center" wrapText="1"/>
    </xf>
    <xf numFmtId="0" fontId="6" fillId="10" borderId="2" xfId="0" applyFont="1" applyFill="1" applyBorder="1" applyAlignment="1">
      <alignment horizontal="justify" vertical="center" wrapText="1"/>
    </xf>
    <xf numFmtId="0" fontId="6" fillId="10" borderId="7" xfId="0" applyFont="1" applyFill="1" applyBorder="1" applyAlignment="1">
      <alignment horizontal="justify" vertical="center" wrapText="1"/>
    </xf>
    <xf numFmtId="0" fontId="6" fillId="11" borderId="7" xfId="0" applyFont="1" applyFill="1" applyBorder="1" applyAlignment="1">
      <alignment horizontal="justify" vertical="center" wrapText="1"/>
    </xf>
    <xf numFmtId="0" fontId="23" fillId="11" borderId="10" xfId="0" applyFont="1" applyFill="1" applyBorder="1" applyAlignment="1">
      <alignment horizontal="justify" vertical="center" wrapText="1"/>
    </xf>
    <xf numFmtId="0" fontId="23" fillId="11" borderId="7" xfId="0" applyFont="1" applyFill="1" applyBorder="1" applyAlignment="1">
      <alignment horizontal="justify" vertical="center" wrapText="1"/>
    </xf>
    <xf numFmtId="0" fontId="6" fillId="11" borderId="2" xfId="0" applyFont="1" applyFill="1" applyBorder="1" applyAlignment="1">
      <alignment vertical="center" wrapText="1"/>
    </xf>
    <xf numFmtId="0" fontId="23" fillId="12" borderId="9" xfId="0" applyFont="1" applyFill="1" applyBorder="1" applyAlignment="1">
      <alignment horizontal="justify" vertical="center" wrapText="1"/>
    </xf>
    <xf numFmtId="0" fontId="23" fillId="12" borderId="7" xfId="0" applyFont="1" applyFill="1" applyBorder="1" applyAlignment="1">
      <alignment horizontal="justify" vertical="center" wrapText="1"/>
    </xf>
    <xf numFmtId="0" fontId="6" fillId="12" borderId="7" xfId="0" applyFont="1" applyFill="1" applyBorder="1" applyAlignment="1">
      <alignment horizontal="justify" vertical="center" wrapText="1"/>
    </xf>
    <xf numFmtId="0" fontId="24" fillId="12" borderId="7" xfId="0" applyFont="1" applyFill="1" applyBorder="1" applyAlignment="1">
      <alignment horizontal="justify" vertical="center" wrapText="1"/>
    </xf>
    <xf numFmtId="0" fontId="23" fillId="12" borderId="11" xfId="0" applyFont="1" applyFill="1" applyBorder="1" applyAlignment="1">
      <alignment horizontal="left" vertical="center" wrapText="1"/>
    </xf>
    <xf numFmtId="0" fontId="23" fillId="12" borderId="8" xfId="0" applyFont="1" applyFill="1" applyBorder="1" applyAlignment="1">
      <alignment horizontal="justify" vertical="center" wrapText="1"/>
    </xf>
    <xf numFmtId="0" fontId="6" fillId="12" borderId="9" xfId="0" applyFont="1" applyFill="1" applyBorder="1" applyAlignment="1">
      <alignment horizontal="justify" vertical="center" wrapText="1"/>
    </xf>
    <xf numFmtId="0" fontId="6" fillId="12" borderId="8" xfId="0" applyFont="1" applyFill="1" applyBorder="1" applyAlignment="1">
      <alignment horizontal="justify" vertical="center" wrapText="1"/>
    </xf>
    <xf numFmtId="0" fontId="25" fillId="0" borderId="3" xfId="0" applyFont="1" applyFill="1" applyBorder="1" applyAlignment="1" applyProtection="1">
      <alignment horizontal="left" vertical="center" wrapText="1"/>
      <protection locked="0"/>
    </xf>
    <xf numFmtId="0" fontId="25" fillId="0" borderId="12"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center" vertical="center" wrapText="1"/>
      <protection locked="0"/>
    </xf>
    <xf numFmtId="9" fontId="25" fillId="0" borderId="3" xfId="0" applyNumberFormat="1" applyFont="1" applyFill="1" applyBorder="1" applyAlignment="1" applyProtection="1">
      <alignment horizontal="center" vertical="center" wrapText="1"/>
      <protection locked="0"/>
    </xf>
    <xf numFmtId="0" fontId="25" fillId="0" borderId="3" xfId="0" applyFont="1" applyFill="1" applyBorder="1" applyAlignment="1" applyProtection="1">
      <alignment horizontal="justify" vertical="center" wrapText="1"/>
      <protection locked="0"/>
    </xf>
    <xf numFmtId="10" fontId="25" fillId="0" borderId="3" xfId="0" applyNumberFormat="1" applyFont="1" applyFill="1" applyBorder="1" applyAlignment="1" applyProtection="1">
      <alignment horizontal="center" vertical="center" wrapText="1"/>
      <protection locked="0"/>
    </xf>
    <xf numFmtId="0" fontId="25" fillId="0" borderId="12" xfId="0" applyFont="1" applyFill="1" applyBorder="1" applyAlignment="1" applyProtection="1">
      <alignment horizontal="center" vertical="center" wrapText="1"/>
      <protection locked="0"/>
    </xf>
    <xf numFmtId="0" fontId="25" fillId="0" borderId="12" xfId="0" applyFont="1" applyFill="1" applyBorder="1" applyAlignment="1" applyProtection="1">
      <alignment horizontal="justify" vertical="center" wrapText="1"/>
      <protection locked="0"/>
    </xf>
    <xf numFmtId="9" fontId="25" fillId="0" borderId="12" xfId="4" applyFont="1" applyFill="1" applyBorder="1" applyAlignment="1" applyProtection="1">
      <alignment horizontal="center" vertical="center" wrapText="1"/>
      <protection locked="0"/>
    </xf>
    <xf numFmtId="9" fontId="25" fillId="0" borderId="12" xfId="0" applyNumberFormat="1" applyFont="1" applyFill="1" applyBorder="1" applyAlignment="1" applyProtection="1">
      <alignment horizontal="center" vertical="center" wrapText="1"/>
      <protection locked="0"/>
    </xf>
    <xf numFmtId="1" fontId="25" fillId="0" borderId="12" xfId="0" applyNumberFormat="1" applyFont="1" applyFill="1" applyBorder="1" applyAlignment="1" applyProtection="1">
      <alignment horizontal="center" vertical="center" wrapText="1"/>
      <protection locked="0"/>
    </xf>
    <xf numFmtId="1" fontId="25" fillId="0" borderId="12" xfId="0" applyNumberFormat="1" applyFont="1" applyFill="1" applyBorder="1" applyAlignment="1" applyProtection="1">
      <alignment horizontal="justify" vertical="center" wrapText="1"/>
      <protection locked="0"/>
    </xf>
    <xf numFmtId="1" fontId="25" fillId="0" borderId="12" xfId="4" applyNumberFormat="1" applyFont="1" applyFill="1" applyBorder="1" applyAlignment="1" applyProtection="1">
      <alignment horizontal="center" vertical="center" wrapText="1"/>
      <protection locked="0"/>
    </xf>
    <xf numFmtId="9" fontId="26" fillId="0" borderId="3" xfId="4" applyNumberFormat="1" applyFont="1" applyFill="1" applyBorder="1" applyAlignment="1" applyProtection="1">
      <alignment horizontal="center" vertical="center" wrapText="1"/>
      <protection locked="0"/>
    </xf>
    <xf numFmtId="9" fontId="26" fillId="0" borderId="3" xfId="4" applyFont="1" applyFill="1" applyBorder="1" applyAlignment="1" applyProtection="1">
      <alignment horizontal="center" vertical="center" wrapText="1"/>
      <protection locked="0"/>
    </xf>
    <xf numFmtId="9" fontId="26" fillId="0" borderId="12" xfId="4" applyFont="1" applyFill="1" applyBorder="1" applyAlignment="1" applyProtection="1">
      <alignment horizontal="center" vertical="center" wrapText="1"/>
      <protection locked="0"/>
    </xf>
    <xf numFmtId="1" fontId="26" fillId="0" borderId="12" xfId="4" applyNumberFormat="1" applyFont="1" applyFill="1" applyBorder="1" applyAlignment="1" applyProtection="1">
      <alignment horizontal="center" vertical="center" wrapText="1"/>
      <protection locked="0"/>
    </xf>
    <xf numFmtId="0" fontId="0" fillId="0" borderId="0" xfId="0" applyProtection="1"/>
    <xf numFmtId="0" fontId="7" fillId="7" borderId="13" xfId="0" applyFont="1" applyFill="1" applyBorder="1" applyAlignment="1" applyProtection="1">
      <alignment vertical="center" wrapText="1"/>
    </xf>
    <xf numFmtId="0" fontId="8" fillId="7" borderId="14" xfId="0" applyFont="1" applyFill="1" applyBorder="1" applyAlignment="1" applyProtection="1">
      <alignment horizontal="center" vertical="center" wrapText="1"/>
    </xf>
    <xf numFmtId="0" fontId="27" fillId="7" borderId="0" xfId="0" applyFont="1" applyFill="1" applyProtection="1"/>
    <xf numFmtId="14" fontId="7" fillId="0" borderId="2" xfId="0" applyNumberFormat="1" applyFont="1" applyFill="1" applyBorder="1" applyAlignment="1" applyProtection="1">
      <alignment horizontal="center" vertical="center" wrapText="1"/>
    </xf>
    <xf numFmtId="0" fontId="1" fillId="7" borderId="0" xfId="0" applyFont="1" applyFill="1" applyBorder="1" applyAlignment="1" applyProtection="1">
      <alignment vertical="center" wrapText="1"/>
    </xf>
    <xf numFmtId="0" fontId="2" fillId="7" borderId="0"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0" xfId="0" applyFont="1" applyFill="1" applyBorder="1" applyAlignment="1" applyProtection="1">
      <alignment horizontal="center" vertical="center" wrapText="1"/>
    </xf>
    <xf numFmtId="0" fontId="7" fillId="7" borderId="0" xfId="0" applyFont="1" applyFill="1" applyBorder="1" applyAlignment="1" applyProtection="1">
      <alignment vertical="center" wrapText="1"/>
    </xf>
    <xf numFmtId="0" fontId="8" fillId="7" borderId="0" xfId="0" applyFont="1" applyFill="1" applyBorder="1" applyAlignment="1" applyProtection="1">
      <alignment horizontal="center" vertical="center" wrapText="1"/>
    </xf>
    <xf numFmtId="0" fontId="27" fillId="7" borderId="0" xfId="0" applyFont="1" applyFill="1" applyAlignment="1" applyProtection="1">
      <alignment horizontal="justify" vertical="center" wrapText="1"/>
    </xf>
    <xf numFmtId="0" fontId="1" fillId="13" borderId="15" xfId="0" applyFont="1" applyFill="1" applyBorder="1" applyAlignment="1" applyProtection="1">
      <alignment vertical="center" wrapText="1"/>
    </xf>
    <xf numFmtId="0" fontId="1" fillId="13" borderId="16" xfId="0" applyFont="1" applyFill="1" applyBorder="1" applyAlignment="1" applyProtection="1">
      <alignment vertical="center" wrapText="1"/>
    </xf>
    <xf numFmtId="0" fontId="1" fillId="14" borderId="17" xfId="0" applyFont="1" applyFill="1" applyBorder="1" applyAlignment="1" applyProtection="1">
      <alignment horizontal="center" vertical="center" wrapText="1"/>
    </xf>
    <xf numFmtId="0" fontId="1" fillId="14" borderId="5" xfId="0" applyFont="1" applyFill="1" applyBorder="1" applyAlignment="1" applyProtection="1">
      <alignment horizontal="center" vertical="center" wrapText="1"/>
    </xf>
    <xf numFmtId="0" fontId="1" fillId="15" borderId="18" xfId="0" applyFont="1" applyFill="1" applyBorder="1" applyAlignment="1" applyProtection="1">
      <alignment horizontal="center" vertical="center" wrapText="1"/>
    </xf>
    <xf numFmtId="0" fontId="1" fillId="15" borderId="19" xfId="0" applyFont="1" applyFill="1" applyBorder="1" applyAlignment="1" applyProtection="1">
      <alignment horizontal="center" vertical="center" wrapText="1"/>
    </xf>
    <xf numFmtId="0" fontId="1" fillId="15" borderId="7" xfId="0" applyFont="1" applyFill="1" applyBorder="1" applyAlignment="1" applyProtection="1">
      <alignment horizontal="center" vertical="center" wrapText="1"/>
    </xf>
    <xf numFmtId="0" fontId="1" fillId="15" borderId="2" xfId="0" applyFont="1" applyFill="1" applyBorder="1" applyAlignment="1" applyProtection="1">
      <alignment horizontal="center" vertical="center" wrapText="1"/>
    </xf>
    <xf numFmtId="0" fontId="1" fillId="14" borderId="20" xfId="0" applyFont="1" applyFill="1" applyBorder="1" applyAlignment="1" applyProtection="1">
      <alignment horizontal="center" vertical="center" wrapText="1"/>
    </xf>
    <xf numFmtId="0" fontId="1" fillId="14" borderId="20" xfId="0" applyFont="1" applyFill="1" applyBorder="1" applyAlignment="1" applyProtection="1">
      <alignment vertical="center" wrapText="1"/>
    </xf>
    <xf numFmtId="0" fontId="1" fillId="15" borderId="21" xfId="0" applyFont="1" applyFill="1" applyBorder="1" applyAlignment="1" applyProtection="1">
      <alignment horizontal="center" vertical="center" wrapText="1"/>
    </xf>
    <xf numFmtId="0" fontId="1" fillId="15" borderId="22" xfId="0" applyFont="1" applyFill="1" applyBorder="1" applyAlignment="1" applyProtection="1">
      <alignment horizontal="center" vertical="center" wrapText="1"/>
    </xf>
    <xf numFmtId="0" fontId="1" fillId="15" borderId="11" xfId="0" applyFont="1" applyFill="1" applyBorder="1" applyAlignment="1" applyProtection="1">
      <alignment horizontal="center" vertical="center" wrapText="1"/>
    </xf>
    <xf numFmtId="0" fontId="1" fillId="15" borderId="6" xfId="0" applyFont="1" applyFill="1" applyBorder="1" applyAlignment="1" applyProtection="1">
      <alignment horizontal="center" vertical="center" wrapText="1"/>
    </xf>
    <xf numFmtId="0" fontId="28" fillId="15" borderId="6" xfId="0" applyFont="1" applyFill="1" applyBorder="1" applyProtection="1"/>
    <xf numFmtId="0" fontId="1" fillId="16" borderId="6" xfId="0" applyFont="1" applyFill="1" applyBorder="1" applyAlignment="1" applyProtection="1">
      <alignment horizontal="center" vertical="center" wrapText="1"/>
    </xf>
    <xf numFmtId="0" fontId="1" fillId="17" borderId="6" xfId="0" applyFont="1" applyFill="1" applyBorder="1" applyAlignment="1" applyProtection="1">
      <alignment horizontal="center" vertical="center" wrapText="1"/>
    </xf>
    <xf numFmtId="0" fontId="1" fillId="18" borderId="6" xfId="0" applyFont="1" applyFill="1" applyBorder="1" applyAlignment="1" applyProtection="1">
      <alignment horizontal="center" vertical="center" wrapText="1"/>
    </xf>
    <xf numFmtId="0" fontId="1" fillId="9" borderId="6" xfId="0" applyFont="1" applyFill="1" applyBorder="1" applyAlignment="1" applyProtection="1">
      <alignment horizontal="center" vertical="center" wrapText="1"/>
    </xf>
    <xf numFmtId="0" fontId="1" fillId="19" borderId="6"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25" fillId="0" borderId="2" xfId="0" applyFont="1" applyFill="1" applyBorder="1" applyAlignment="1" applyProtection="1">
      <alignment vertical="center" wrapText="1"/>
    </xf>
    <xf numFmtId="0" fontId="13" fillId="0" borderId="2" xfId="0" applyFont="1" applyFill="1" applyBorder="1" applyAlignment="1" applyProtection="1">
      <alignment horizontal="left" vertical="center" wrapText="1"/>
    </xf>
    <xf numFmtId="9" fontId="13" fillId="0" borderId="2" xfId="0" applyNumberFormat="1"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1" fontId="25" fillId="0" borderId="2" xfId="4" applyNumberFormat="1" applyFont="1" applyFill="1" applyBorder="1" applyAlignment="1" applyProtection="1">
      <alignment horizontal="center" vertical="center"/>
    </xf>
    <xf numFmtId="1" fontId="25" fillId="0" borderId="2" xfId="0" applyNumberFormat="1"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5" fillId="0" borderId="2" xfId="0" applyFont="1" applyFill="1" applyBorder="1" applyAlignment="1" applyProtection="1">
      <alignment horizontal="center" vertical="center" wrapText="1"/>
    </xf>
    <xf numFmtId="9" fontId="25" fillId="0" borderId="3" xfId="0" applyNumberFormat="1" applyFont="1" applyFill="1" applyBorder="1" applyAlignment="1" applyProtection="1">
      <alignment horizontal="center" vertical="center" wrapText="1"/>
    </xf>
    <xf numFmtId="9" fontId="13" fillId="0" borderId="3" xfId="4" applyFont="1" applyFill="1" applyBorder="1" applyAlignment="1" applyProtection="1">
      <alignment horizontal="center" vertical="center" wrapText="1"/>
    </xf>
    <xf numFmtId="1" fontId="25" fillId="0" borderId="3" xfId="4" applyNumberFormat="1" applyFont="1" applyFill="1" applyBorder="1" applyAlignment="1" applyProtection="1">
      <alignment horizontal="center" vertical="center" wrapText="1"/>
    </xf>
    <xf numFmtId="0" fontId="13" fillId="0" borderId="3" xfId="4" applyNumberFormat="1" applyFont="1" applyFill="1" applyBorder="1" applyAlignment="1" applyProtection="1">
      <alignment horizontal="center" vertical="center" wrapText="1"/>
    </xf>
    <xf numFmtId="1" fontId="25" fillId="0" borderId="3" xfId="0" applyNumberFormat="1" applyFont="1" applyFill="1" applyBorder="1" applyAlignment="1" applyProtection="1">
      <alignment horizontal="center" vertical="center" wrapText="1"/>
    </xf>
    <xf numFmtId="0" fontId="25" fillId="0" borderId="0" xfId="0" applyFont="1" applyFill="1" applyProtection="1"/>
    <xf numFmtId="165" fontId="13" fillId="0" borderId="2" xfId="0" applyNumberFormat="1" applyFont="1" applyFill="1" applyBorder="1" applyAlignment="1" applyProtection="1">
      <alignment horizontal="center" vertical="center" wrapText="1"/>
    </xf>
    <xf numFmtId="9" fontId="25" fillId="0" borderId="2" xfId="4" applyFont="1" applyFill="1" applyBorder="1" applyAlignment="1" applyProtection="1">
      <alignment horizontal="center" vertical="center"/>
    </xf>
    <xf numFmtId="9" fontId="25" fillId="0" borderId="2" xfId="0" applyNumberFormat="1" applyFont="1" applyFill="1" applyBorder="1" applyAlignment="1" applyProtection="1">
      <alignment horizontal="center" vertical="center"/>
    </xf>
    <xf numFmtId="9" fontId="26" fillId="0" borderId="2" xfId="0" applyNumberFormat="1" applyFont="1" applyFill="1" applyBorder="1" applyAlignment="1" applyProtection="1">
      <alignment horizontal="center" vertical="center"/>
    </xf>
    <xf numFmtId="9" fontId="25" fillId="0" borderId="3" xfId="4" applyNumberFormat="1" applyFont="1" applyFill="1" applyBorder="1" applyAlignment="1" applyProtection="1">
      <alignment horizontal="center" vertical="center" wrapText="1"/>
    </xf>
    <xf numFmtId="9" fontId="13" fillId="0" borderId="3" xfId="4" applyNumberFormat="1" applyFont="1" applyFill="1" applyBorder="1" applyAlignment="1" applyProtection="1">
      <alignment horizontal="center" vertical="center" wrapText="1"/>
    </xf>
    <xf numFmtId="9" fontId="13" fillId="0" borderId="2" xfId="0" applyNumberFormat="1" applyFont="1" applyFill="1" applyBorder="1" applyAlignment="1" applyProtection="1">
      <alignment horizontal="left" vertical="center" wrapText="1"/>
    </xf>
    <xf numFmtId="9" fontId="12" fillId="0" borderId="2" xfId="0" applyNumberFormat="1" applyFont="1" applyFill="1" applyBorder="1" applyAlignment="1" applyProtection="1">
      <alignment horizontal="center" vertical="center"/>
    </xf>
    <xf numFmtId="9" fontId="13" fillId="0" borderId="2" xfId="0" applyNumberFormat="1" applyFont="1" applyFill="1" applyBorder="1" applyAlignment="1" applyProtection="1">
      <alignment horizontal="center" vertical="center"/>
    </xf>
    <xf numFmtId="0" fontId="29" fillId="0" borderId="2" xfId="0" applyFont="1" applyFill="1" applyBorder="1" applyAlignment="1" applyProtection="1">
      <alignment vertical="center" wrapText="1"/>
    </xf>
    <xf numFmtId="3" fontId="25" fillId="0" borderId="2" xfId="0" applyNumberFormat="1" applyFont="1" applyFill="1" applyBorder="1" applyAlignment="1" applyProtection="1">
      <alignment horizontal="center" vertical="center"/>
    </xf>
    <xf numFmtId="9" fontId="25" fillId="0" borderId="2" xfId="0" applyNumberFormat="1" applyFont="1" applyFill="1" applyBorder="1" applyAlignment="1" applyProtection="1">
      <alignment horizontal="center" vertical="center" wrapText="1"/>
    </xf>
    <xf numFmtId="0" fontId="13" fillId="0" borderId="2" xfId="0" applyFont="1" applyFill="1" applyBorder="1" applyAlignment="1" applyProtection="1">
      <alignment horizontal="justify" vertical="center" wrapText="1"/>
    </xf>
    <xf numFmtId="0" fontId="29" fillId="0" borderId="2" xfId="0"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xf>
    <xf numFmtId="1" fontId="12" fillId="0" borderId="2" xfId="0" applyNumberFormat="1" applyFont="1" applyFill="1" applyBorder="1" applyAlignment="1" applyProtection="1">
      <alignment horizontal="center" vertical="center" wrapText="1"/>
    </xf>
    <xf numFmtId="1" fontId="25" fillId="0" borderId="12" xfId="0" applyNumberFormat="1" applyFont="1" applyFill="1" applyBorder="1" applyAlignment="1" applyProtection="1">
      <alignment horizontal="center" vertical="center" wrapText="1"/>
    </xf>
    <xf numFmtId="1" fontId="25" fillId="0" borderId="12" xfId="4" applyNumberFormat="1" applyFont="1" applyFill="1" applyBorder="1" applyAlignment="1" applyProtection="1">
      <alignment horizontal="center" vertical="center" wrapText="1"/>
    </xf>
    <xf numFmtId="0" fontId="25" fillId="7" borderId="2" xfId="0" applyFont="1" applyFill="1" applyBorder="1" applyAlignment="1" applyProtection="1">
      <alignment vertical="center" wrapText="1"/>
    </xf>
    <xf numFmtId="0" fontId="25" fillId="0" borderId="2" xfId="0" applyFont="1" applyFill="1" applyBorder="1" applyAlignment="1" applyProtection="1">
      <alignment horizontal="justify" vertical="center" wrapText="1"/>
    </xf>
    <xf numFmtId="0" fontId="1" fillId="20" borderId="23" xfId="0" applyFont="1" applyFill="1" applyBorder="1" applyAlignment="1" applyProtection="1">
      <alignment vertical="center" wrapText="1"/>
    </xf>
    <xf numFmtId="9" fontId="30" fillId="7" borderId="24" xfId="4" applyFont="1" applyFill="1" applyBorder="1" applyAlignment="1" applyProtection="1">
      <alignment horizontal="center" vertical="center" wrapText="1"/>
    </xf>
    <xf numFmtId="9" fontId="31" fillId="7" borderId="25" xfId="4" applyFont="1" applyFill="1" applyBorder="1" applyAlignment="1" applyProtection="1">
      <alignment horizontal="center" vertical="center" wrapText="1"/>
    </xf>
    <xf numFmtId="0" fontId="0" fillId="0" borderId="26" xfId="0" applyBorder="1" applyProtection="1"/>
    <xf numFmtId="0" fontId="32" fillId="7" borderId="26" xfId="0" applyFont="1" applyFill="1" applyBorder="1" applyAlignment="1" applyProtection="1">
      <alignment vertical="center" wrapText="1"/>
    </xf>
    <xf numFmtId="0" fontId="33" fillId="7" borderId="26" xfId="0" applyFont="1" applyFill="1" applyBorder="1" applyAlignment="1" applyProtection="1">
      <alignment horizontal="center" vertical="center" wrapText="1"/>
    </xf>
    <xf numFmtId="9" fontId="2" fillId="7" borderId="27" xfId="4" applyFont="1" applyFill="1" applyBorder="1" applyAlignment="1" applyProtection="1">
      <alignment horizontal="center" vertical="center" wrapText="1"/>
    </xf>
    <xf numFmtId="0" fontId="32" fillId="7" borderId="27" xfId="0" applyFont="1" applyFill="1" applyBorder="1" applyAlignment="1" applyProtection="1">
      <alignment vertical="center" wrapText="1"/>
    </xf>
    <xf numFmtId="0" fontId="22" fillId="7" borderId="27" xfId="0" applyFont="1" applyFill="1" applyBorder="1" applyAlignment="1" applyProtection="1">
      <alignment vertical="center" wrapText="1"/>
    </xf>
    <xf numFmtId="9" fontId="9" fillId="7" borderId="27" xfId="4" applyFont="1" applyFill="1" applyBorder="1" applyAlignment="1" applyProtection="1">
      <alignment horizontal="center" vertical="center" wrapText="1"/>
    </xf>
    <xf numFmtId="9" fontId="2" fillId="7" borderId="27" xfId="4" applyFont="1" applyFill="1" applyBorder="1" applyAlignment="1" applyProtection="1">
      <alignment vertical="center" wrapText="1"/>
    </xf>
    <xf numFmtId="0" fontId="27" fillId="7" borderId="0" xfId="0" applyFont="1" applyFill="1" applyAlignment="1" applyProtection="1">
      <alignment horizontal="center"/>
    </xf>
    <xf numFmtId="0" fontId="32" fillId="7" borderId="0" xfId="0" applyFont="1" applyFill="1" applyBorder="1" applyAlignment="1" applyProtection="1">
      <alignment vertical="center" wrapText="1"/>
    </xf>
    <xf numFmtId="0" fontId="32" fillId="7" borderId="0" xfId="0" applyFont="1" applyFill="1" applyBorder="1" applyAlignment="1" applyProtection="1">
      <alignment horizontal="justify" vertical="center" wrapText="1"/>
    </xf>
    <xf numFmtId="0" fontId="32" fillId="7" borderId="0" xfId="0" applyFont="1" applyFill="1" applyProtection="1"/>
    <xf numFmtId="9" fontId="2" fillId="7" borderId="0" xfId="4" applyFont="1" applyFill="1" applyBorder="1" applyAlignment="1" applyProtection="1">
      <alignment horizontal="center" vertical="center" wrapText="1"/>
    </xf>
    <xf numFmtId="0" fontId="27" fillId="7" borderId="0" xfId="0" applyFont="1" applyFill="1" applyBorder="1" applyProtection="1"/>
    <xf numFmtId="0" fontId="28" fillId="7" borderId="0" xfId="0" applyFont="1" applyFill="1" applyBorder="1" applyAlignment="1" applyProtection="1">
      <alignment vertical="top" wrapText="1"/>
    </xf>
    <xf numFmtId="0" fontId="28" fillId="7" borderId="0" xfId="0" applyFont="1" applyFill="1" applyBorder="1" applyAlignment="1" applyProtection="1">
      <alignment horizontal="center" vertical="center" wrapText="1"/>
    </xf>
    <xf numFmtId="0" fontId="33" fillId="7" borderId="28" xfId="0" applyFont="1" applyFill="1" applyBorder="1" applyAlignment="1" applyProtection="1">
      <alignment horizontal="center" vertical="center" wrapText="1"/>
    </xf>
    <xf numFmtId="0" fontId="32" fillId="7" borderId="7" xfId="0" applyFont="1" applyFill="1" applyBorder="1" applyAlignment="1" applyProtection="1">
      <alignment horizontal="justify" vertical="center" wrapText="1"/>
    </xf>
    <xf numFmtId="0" fontId="32" fillId="7" borderId="18" xfId="0" applyFont="1" applyFill="1" applyBorder="1" applyAlignment="1" applyProtection="1">
      <alignment horizontal="center" vertical="top" wrapText="1"/>
    </xf>
    <xf numFmtId="0" fontId="27" fillId="7" borderId="0" xfId="0" applyFont="1" applyFill="1" applyAlignment="1" applyProtection="1">
      <alignment vertical="top" wrapText="1"/>
    </xf>
    <xf numFmtId="0" fontId="0" fillId="0" borderId="0" xfId="0" applyAlignment="1" applyProtection="1">
      <alignment horizontal="justify" vertical="center" wrapText="1"/>
    </xf>
    <xf numFmtId="0" fontId="0" fillId="0" borderId="0" xfId="0" applyBorder="1" applyProtection="1"/>
    <xf numFmtId="0" fontId="34" fillId="0" borderId="0" xfId="0" applyFont="1" applyBorder="1" applyAlignment="1" applyProtection="1">
      <alignment vertical="center" wrapText="1"/>
    </xf>
    <xf numFmtId="0" fontId="35" fillId="21" borderId="29" xfId="0" applyFont="1" applyFill="1" applyBorder="1" applyAlignment="1" applyProtection="1">
      <alignment horizontal="center" vertical="center" wrapText="1"/>
    </xf>
    <xf numFmtId="0" fontId="36" fillId="21" borderId="18" xfId="0" applyFont="1" applyFill="1" applyBorder="1" applyAlignment="1" applyProtection="1">
      <alignment vertical="center" wrapText="1"/>
    </xf>
    <xf numFmtId="0" fontId="34" fillId="0" borderId="0" xfId="0" applyFont="1" applyBorder="1" applyProtection="1"/>
    <xf numFmtId="0" fontId="35" fillId="21" borderId="29" xfId="0" applyFont="1" applyFill="1" applyBorder="1" applyAlignment="1" applyProtection="1">
      <alignment horizontal="center" vertical="center"/>
    </xf>
    <xf numFmtId="0" fontId="35" fillId="21" borderId="2" xfId="0" applyFont="1" applyFill="1" applyBorder="1" applyAlignment="1" applyProtection="1">
      <alignment horizontal="center" vertical="center"/>
    </xf>
    <xf numFmtId="0" fontId="28" fillId="8" borderId="29" xfId="0" applyFont="1" applyFill="1" applyBorder="1" applyAlignment="1" applyProtection="1"/>
    <xf numFmtId="0" fontId="28" fillId="0" borderId="2" xfId="0" applyFont="1" applyBorder="1" applyAlignment="1" applyProtection="1">
      <alignment horizontal="left"/>
    </xf>
    <xf numFmtId="0" fontId="27" fillId="8" borderId="2" xfId="0" applyFont="1" applyFill="1" applyBorder="1" applyAlignment="1" applyProtection="1"/>
    <xf numFmtId="0" fontId="27" fillId="0" borderId="2" xfId="0" applyFont="1" applyBorder="1" applyAlignment="1" applyProtection="1">
      <alignment horizontal="left"/>
    </xf>
    <xf numFmtId="0" fontId="27" fillId="8" borderId="29" xfId="0" applyFont="1" applyFill="1" applyBorder="1" applyAlignment="1" applyProtection="1"/>
    <xf numFmtId="0" fontId="37" fillId="0" borderId="0" xfId="0" applyFont="1" applyAlignment="1" applyProtection="1">
      <alignment horizontal="left"/>
    </xf>
    <xf numFmtId="0" fontId="38" fillId="0" borderId="2" xfId="0" applyFont="1" applyBorder="1" applyAlignment="1" applyProtection="1">
      <alignment horizontal="left"/>
    </xf>
    <xf numFmtId="0" fontId="28" fillId="8" borderId="2" xfId="0" applyFont="1" applyFill="1" applyBorder="1" applyAlignment="1" applyProtection="1"/>
    <xf numFmtId="3" fontId="25" fillId="0" borderId="2" xfId="0" applyNumberFormat="1" applyFont="1" applyFill="1" applyBorder="1" applyAlignment="1">
      <alignment horizontal="center" vertical="center"/>
    </xf>
    <xf numFmtId="0" fontId="25" fillId="0" borderId="2" xfId="0" applyFont="1" applyFill="1" applyBorder="1" applyAlignment="1" applyProtection="1">
      <alignment horizontal="center" vertical="center" wrapText="1"/>
      <protection locked="0"/>
    </xf>
    <xf numFmtId="0" fontId="25" fillId="0" borderId="2" xfId="0" applyFont="1" applyFill="1" applyBorder="1" applyAlignment="1">
      <alignment horizontal="center" vertical="center"/>
    </xf>
    <xf numFmtId="10" fontId="8" fillId="7" borderId="27" xfId="4" applyNumberFormat="1" applyFont="1" applyFill="1" applyBorder="1" applyAlignment="1" applyProtection="1">
      <alignment horizontal="center" vertical="center" wrapText="1"/>
    </xf>
    <xf numFmtId="0" fontId="8" fillId="7" borderId="30" xfId="0" applyFont="1" applyFill="1" applyBorder="1" applyAlignment="1" applyProtection="1">
      <alignment horizontal="center" vertical="center" wrapText="1"/>
    </xf>
    <xf numFmtId="0" fontId="7" fillId="7" borderId="31" xfId="0" applyFont="1" applyFill="1" applyBorder="1" applyAlignment="1" applyProtection="1">
      <alignment vertical="center" wrapText="1"/>
    </xf>
    <xf numFmtId="0" fontId="39" fillId="0" borderId="2" xfId="0" applyFont="1" applyFill="1" applyBorder="1" applyAlignment="1" applyProtection="1">
      <alignment horizontal="center" vertical="center" wrapText="1"/>
    </xf>
    <xf numFmtId="0" fontId="40" fillId="0" borderId="2" xfId="0" applyFont="1" applyFill="1" applyBorder="1" applyAlignment="1" applyProtection="1">
      <alignment vertical="center" wrapText="1"/>
    </xf>
    <xf numFmtId="0" fontId="40" fillId="0" borderId="2" xfId="0" applyFont="1" applyFill="1" applyBorder="1" applyAlignment="1" applyProtection="1">
      <alignment horizontal="justify" vertical="center" wrapText="1"/>
    </xf>
    <xf numFmtId="165" fontId="40" fillId="0" borderId="2" xfId="4" applyNumberFormat="1"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wrapText="1"/>
    </xf>
    <xf numFmtId="0" fontId="40" fillId="0" borderId="2" xfId="0" applyFont="1" applyFill="1" applyBorder="1" applyAlignment="1" applyProtection="1">
      <alignment horizontal="left" vertical="center" wrapText="1"/>
    </xf>
    <xf numFmtId="9" fontId="39" fillId="0" borderId="2" xfId="4"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xf>
    <xf numFmtId="3" fontId="40" fillId="0" borderId="3" xfId="0" applyNumberFormat="1" applyFont="1" applyFill="1" applyBorder="1" applyAlignment="1" applyProtection="1">
      <alignment horizontal="center" vertical="center" wrapText="1"/>
    </xf>
    <xf numFmtId="1" fontId="40" fillId="0" borderId="12" xfId="0" applyNumberFormat="1" applyFont="1" applyFill="1" applyBorder="1" applyAlignment="1" applyProtection="1">
      <alignment horizontal="center" vertical="center" wrapText="1"/>
      <protection locked="0"/>
    </xf>
    <xf numFmtId="9" fontId="40" fillId="0" borderId="3" xfId="4" applyFont="1" applyFill="1" applyBorder="1" applyAlignment="1" applyProtection="1">
      <alignment horizontal="center" vertical="center" wrapText="1"/>
    </xf>
    <xf numFmtId="0" fontId="40" fillId="0" borderId="12" xfId="0" applyFont="1" applyFill="1" applyBorder="1" applyAlignment="1" applyProtection="1">
      <alignment horizontal="justify" vertical="center" wrapText="1"/>
      <protection locked="0"/>
    </xf>
    <xf numFmtId="9" fontId="40" fillId="0" borderId="12" xfId="4" applyFont="1" applyFill="1" applyBorder="1" applyAlignment="1" applyProtection="1">
      <alignment horizontal="center" vertical="center" wrapText="1"/>
      <protection locked="0"/>
    </xf>
    <xf numFmtId="0" fontId="40" fillId="0" borderId="12" xfId="0" applyFont="1" applyFill="1" applyBorder="1" applyAlignment="1" applyProtection="1">
      <alignment horizontal="center" vertical="center" wrapText="1"/>
      <protection locked="0"/>
    </xf>
    <xf numFmtId="1" fontId="40" fillId="0" borderId="12" xfId="0" applyNumberFormat="1" applyFont="1" applyFill="1" applyBorder="1" applyAlignment="1" applyProtection="1">
      <alignment horizontal="center" vertical="center" wrapText="1"/>
    </xf>
    <xf numFmtId="0" fontId="40" fillId="0" borderId="3" xfId="4" applyNumberFormat="1" applyFont="1" applyFill="1" applyBorder="1" applyAlignment="1" applyProtection="1">
      <alignment horizontal="center" vertical="center" wrapText="1"/>
    </xf>
    <xf numFmtId="9" fontId="40" fillId="0" borderId="12" xfId="0" applyNumberFormat="1" applyFont="1" applyFill="1" applyBorder="1" applyAlignment="1" applyProtection="1">
      <alignment horizontal="center" vertical="center" wrapText="1"/>
      <protection locked="0"/>
    </xf>
    <xf numFmtId="9" fontId="40" fillId="0" borderId="3" xfId="4" applyNumberFormat="1" applyFont="1" applyFill="1" applyBorder="1" applyAlignment="1" applyProtection="1">
      <alignment horizontal="center" vertical="center" wrapText="1"/>
    </xf>
    <xf numFmtId="0" fontId="40" fillId="0" borderId="12" xfId="0" applyFont="1" applyFill="1" applyBorder="1" applyAlignment="1" applyProtection="1">
      <alignment horizontal="left" vertical="center" wrapText="1"/>
      <protection locked="0"/>
    </xf>
    <xf numFmtId="0" fontId="40" fillId="0" borderId="3" xfId="0" applyFont="1" applyFill="1" applyBorder="1" applyAlignment="1" applyProtection="1">
      <alignment horizontal="center" vertical="center" wrapText="1"/>
      <protection locked="0"/>
    </xf>
    <xf numFmtId="9" fontId="40" fillId="0" borderId="3" xfId="0" applyNumberFormat="1" applyFont="1" applyFill="1" applyBorder="1" applyAlignment="1" applyProtection="1">
      <alignment horizontal="center" vertical="center" wrapText="1"/>
    </xf>
    <xf numFmtId="9" fontId="39" fillId="0" borderId="12" xfId="4" applyFont="1" applyFill="1" applyBorder="1" applyAlignment="1" applyProtection="1">
      <alignment horizontal="center" vertical="center" wrapText="1"/>
      <protection locked="0"/>
    </xf>
    <xf numFmtId="9" fontId="40" fillId="0" borderId="2" xfId="4" applyFont="1" applyFill="1" applyBorder="1" applyAlignment="1" applyProtection="1">
      <alignment horizontal="center" vertical="center" wrapText="1"/>
    </xf>
    <xf numFmtId="10" fontId="40" fillId="0" borderId="3" xfId="0" applyNumberFormat="1" applyFont="1" applyFill="1" applyBorder="1" applyAlignment="1" applyProtection="1">
      <alignment horizontal="center" vertical="center" wrapText="1"/>
      <protection locked="0"/>
    </xf>
    <xf numFmtId="9" fontId="40" fillId="0" borderId="2" xfId="0" applyNumberFormat="1" applyFont="1" applyFill="1" applyBorder="1" applyAlignment="1" applyProtection="1">
      <alignment horizontal="center" vertical="center" wrapText="1"/>
    </xf>
    <xf numFmtId="10" fontId="28" fillId="7" borderId="0" xfId="0" applyNumberFormat="1" applyFont="1" applyFill="1" applyBorder="1" applyAlignment="1" applyProtection="1">
      <alignment vertical="top" wrapText="1"/>
    </xf>
    <xf numFmtId="1" fontId="25" fillId="0" borderId="3" xfId="4" applyNumberFormat="1" applyFont="1" applyFill="1" applyBorder="1" applyAlignment="1" applyProtection="1">
      <alignment horizontal="center" vertical="center" wrapText="1"/>
      <protection locked="0"/>
    </xf>
    <xf numFmtId="10" fontId="25" fillId="0" borderId="3" xfId="4" applyNumberFormat="1" applyFont="1" applyFill="1" applyBorder="1" applyAlignment="1" applyProtection="1">
      <alignment horizontal="center" vertical="center" wrapText="1"/>
      <protection locked="0"/>
    </xf>
    <xf numFmtId="9" fontId="25" fillId="0" borderId="12" xfId="4" applyFont="1" applyFill="1" applyBorder="1" applyAlignment="1" applyProtection="1">
      <alignment horizontal="center" vertical="center" wrapText="1"/>
    </xf>
    <xf numFmtId="9" fontId="40" fillId="0" borderId="12" xfId="4" applyFont="1" applyFill="1" applyBorder="1" applyAlignment="1" applyProtection="1">
      <alignment horizontal="center" vertical="center" wrapText="1"/>
    </xf>
    <xf numFmtId="10" fontId="17" fillId="7" borderId="27" xfId="4"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14" fontId="7" fillId="0" borderId="6" xfId="0" applyNumberFormat="1"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10" fontId="2" fillId="7" borderId="0" xfId="4" applyNumberFormat="1" applyFont="1" applyFill="1" applyBorder="1" applyAlignment="1" applyProtection="1">
      <alignment horizontal="center" vertical="center" wrapText="1"/>
    </xf>
    <xf numFmtId="165" fontId="25" fillId="7" borderId="3" xfId="4" applyNumberFormat="1" applyFont="1" applyFill="1" applyBorder="1" applyAlignment="1" applyProtection="1">
      <alignment horizontal="center" vertical="center" wrapText="1"/>
      <protection locked="0"/>
    </xf>
    <xf numFmtId="9" fontId="13" fillId="7" borderId="3" xfId="4" applyFont="1" applyFill="1" applyBorder="1" applyAlignment="1" applyProtection="1">
      <alignment horizontal="center" vertical="center" wrapText="1"/>
    </xf>
    <xf numFmtId="0" fontId="25" fillId="7" borderId="3" xfId="0" applyFont="1" applyFill="1" applyBorder="1" applyAlignment="1" applyProtection="1">
      <alignment horizontal="center" vertical="center" wrapText="1"/>
      <protection locked="0"/>
    </xf>
    <xf numFmtId="165" fontId="25" fillId="0" borderId="12" xfId="4" applyNumberFormat="1" applyFont="1" applyFill="1" applyBorder="1" applyAlignment="1" applyProtection="1">
      <alignment horizontal="center" vertical="center" wrapText="1"/>
      <protection locked="0"/>
    </xf>
    <xf numFmtId="10" fontId="20" fillId="7" borderId="0" xfId="4" applyNumberFormat="1" applyFont="1" applyFill="1" applyBorder="1" applyAlignment="1" applyProtection="1">
      <alignment horizontal="center" vertical="center" wrapText="1"/>
    </xf>
    <xf numFmtId="10" fontId="13" fillId="0" borderId="3" xfId="4" applyNumberFormat="1" applyFont="1" applyFill="1" applyBorder="1" applyAlignment="1" applyProtection="1">
      <alignment horizontal="center" vertical="center" wrapText="1"/>
    </xf>
    <xf numFmtId="0" fontId="8" fillId="7" borderId="29" xfId="0" applyFont="1" applyFill="1" applyBorder="1" applyAlignment="1" applyProtection="1">
      <alignment horizontal="center" vertical="center" wrapText="1"/>
    </xf>
    <xf numFmtId="1" fontId="25" fillId="0" borderId="3" xfId="0" applyNumberFormat="1"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wrapText="1"/>
    </xf>
    <xf numFmtId="0" fontId="1" fillId="13" borderId="16" xfId="0" applyFont="1" applyFill="1" applyBorder="1" applyAlignment="1" applyProtection="1">
      <alignment horizontal="center" vertical="center" wrapText="1"/>
    </xf>
    <xf numFmtId="0" fontId="1" fillId="16" borderId="2" xfId="0" applyFont="1" applyFill="1" applyBorder="1" applyAlignment="1" applyProtection="1">
      <alignment horizontal="center" vertical="center" wrapText="1"/>
    </xf>
    <xf numFmtId="0" fontId="1" fillId="9" borderId="2" xfId="0" applyFont="1" applyFill="1" applyBorder="1" applyAlignment="1" applyProtection="1">
      <alignment horizontal="center" vertical="center" wrapText="1"/>
    </xf>
    <xf numFmtId="0" fontId="1" fillId="15" borderId="9" xfId="0" applyFont="1" applyFill="1" applyBorder="1" applyAlignment="1" applyProtection="1">
      <alignment horizontal="center" vertical="center" wrapText="1"/>
    </xf>
    <xf numFmtId="0" fontId="10" fillId="22" borderId="6" xfId="0" applyFont="1" applyFill="1" applyBorder="1" applyAlignment="1" applyProtection="1">
      <alignment horizontal="center" vertical="center" wrapText="1"/>
    </xf>
    <xf numFmtId="0" fontId="32" fillId="7" borderId="18"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165" fontId="40" fillId="0" borderId="12" xfId="0" applyNumberFormat="1" applyFont="1" applyFill="1" applyBorder="1" applyAlignment="1" applyProtection="1">
      <alignment horizontal="center" vertical="center" wrapText="1"/>
      <protection locked="0"/>
    </xf>
    <xf numFmtId="9" fontId="40" fillId="0" borderId="12" xfId="0" applyNumberFormat="1" applyFont="1" applyFill="1" applyBorder="1" applyAlignment="1" applyProtection="1">
      <alignment horizontal="center" vertical="center" wrapText="1"/>
    </xf>
    <xf numFmtId="10" fontId="8" fillId="16" borderId="27" xfId="4" applyNumberFormat="1" applyFont="1" applyFill="1" applyBorder="1" applyAlignment="1" applyProtection="1">
      <alignment horizontal="center" vertical="center" wrapText="1"/>
    </xf>
    <xf numFmtId="14" fontId="8" fillId="5" borderId="6" xfId="0" applyNumberFormat="1" applyFont="1" applyFill="1" applyBorder="1" applyAlignment="1" applyProtection="1">
      <alignment horizontal="center" vertical="center" wrapText="1"/>
    </xf>
    <xf numFmtId="0" fontId="10" fillId="22" borderId="48"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wrapText="1"/>
    </xf>
    <xf numFmtId="0" fontId="8" fillId="5" borderId="48" xfId="0" applyFont="1" applyFill="1" applyBorder="1" applyAlignment="1" applyProtection="1">
      <alignment horizontal="center" vertical="center" wrapText="1"/>
    </xf>
    <xf numFmtId="0" fontId="8" fillId="5" borderId="55" xfId="0" applyFont="1" applyFill="1" applyBorder="1" applyAlignment="1" applyProtection="1">
      <alignment horizontal="center" vertical="center" wrapText="1"/>
    </xf>
    <xf numFmtId="14" fontId="8" fillId="5" borderId="56" xfId="0" applyNumberFormat="1" applyFont="1" applyFill="1" applyBorder="1" applyAlignment="1" applyProtection="1">
      <alignment horizontal="center" vertical="center" wrapText="1"/>
    </xf>
    <xf numFmtId="0" fontId="33" fillId="7" borderId="29" xfId="0" applyFont="1" applyFill="1" applyBorder="1" applyAlignment="1" applyProtection="1">
      <alignment horizontal="center" vertical="top" wrapText="1"/>
    </xf>
    <xf numFmtId="0" fontId="33" fillId="7" borderId="18" xfId="0" applyFont="1" applyFill="1" applyBorder="1" applyAlignment="1" applyProtection="1">
      <alignment horizontal="center" vertical="top" wrapText="1"/>
    </xf>
    <xf numFmtId="0" fontId="33" fillId="7" borderId="7" xfId="0" applyFont="1" applyFill="1" applyBorder="1" applyAlignment="1" applyProtection="1">
      <alignment horizontal="center" vertical="top" wrapText="1"/>
    </xf>
    <xf numFmtId="0" fontId="28" fillId="7" borderId="0" xfId="0" applyFont="1" applyFill="1" applyBorder="1" applyAlignment="1" applyProtection="1">
      <alignment horizontal="justify" vertical="center" wrapText="1"/>
    </xf>
    <xf numFmtId="0" fontId="33" fillId="7" borderId="29" xfId="0" applyFont="1" applyFill="1" applyBorder="1" applyAlignment="1" applyProtection="1">
      <alignment horizontal="center" vertical="center" wrapText="1"/>
    </xf>
    <xf numFmtId="0" fontId="33" fillId="7" borderId="18" xfId="0" applyFont="1" applyFill="1" applyBorder="1" applyAlignment="1" applyProtection="1">
      <alignment horizontal="center" vertical="center" wrapText="1"/>
    </xf>
    <xf numFmtId="0" fontId="33" fillId="7" borderId="7" xfId="0" applyFont="1" applyFill="1" applyBorder="1" applyAlignment="1" applyProtection="1">
      <alignment horizontal="center" vertical="center" wrapText="1"/>
    </xf>
    <xf numFmtId="0" fontId="28" fillId="7" borderId="0" xfId="0" applyFont="1" applyFill="1" applyBorder="1" applyAlignment="1" applyProtection="1">
      <alignment horizontal="right" vertical="center" wrapText="1"/>
    </xf>
    <xf numFmtId="0" fontId="10" fillId="22" borderId="45" xfId="0" applyFont="1" applyFill="1" applyBorder="1" applyAlignment="1" applyProtection="1">
      <alignment horizontal="center" vertical="center" wrapText="1"/>
    </xf>
    <xf numFmtId="0" fontId="10" fillId="22" borderId="46" xfId="0" applyFont="1" applyFill="1" applyBorder="1" applyAlignment="1" applyProtection="1">
      <alignment horizontal="center" vertical="center" wrapText="1"/>
    </xf>
    <xf numFmtId="0" fontId="10" fillId="22" borderId="47" xfId="0" applyFont="1" applyFill="1" applyBorder="1" applyAlignment="1" applyProtection="1">
      <alignment horizontal="center" vertical="center" wrapText="1"/>
    </xf>
    <xf numFmtId="0" fontId="1" fillId="18" borderId="3" xfId="0" applyFont="1" applyFill="1" applyBorder="1" applyAlignment="1" applyProtection="1">
      <alignment horizontal="center" vertical="center" wrapText="1"/>
    </xf>
    <xf numFmtId="0" fontId="1" fillId="18" borderId="2" xfId="0" applyFont="1" applyFill="1" applyBorder="1" applyAlignment="1" applyProtection="1">
      <alignment horizontal="center" vertical="center" wrapText="1"/>
    </xf>
    <xf numFmtId="0" fontId="30" fillId="17" borderId="42" xfId="0" applyFont="1" applyFill="1" applyBorder="1" applyAlignment="1" applyProtection="1">
      <alignment horizontal="center" vertical="center" wrapText="1"/>
    </xf>
    <xf numFmtId="0" fontId="30" fillId="17" borderId="43" xfId="0" applyFont="1" applyFill="1" applyBorder="1" applyAlignment="1" applyProtection="1">
      <alignment horizontal="center" vertical="center" wrapText="1"/>
    </xf>
    <xf numFmtId="0" fontId="30" fillId="17" borderId="44" xfId="0" applyFont="1" applyFill="1" applyBorder="1" applyAlignment="1" applyProtection="1">
      <alignment horizontal="center" vertical="center" wrapText="1"/>
    </xf>
    <xf numFmtId="0" fontId="1" fillId="13" borderId="16" xfId="0" applyFont="1" applyFill="1" applyBorder="1" applyAlignment="1" applyProtection="1">
      <alignment horizontal="center" vertical="center" wrapText="1"/>
    </xf>
    <xf numFmtId="0" fontId="42" fillId="24" borderId="27" xfId="0" applyFont="1" applyFill="1" applyBorder="1" applyAlignment="1" applyProtection="1">
      <alignment horizontal="center" vertical="center" wrapText="1"/>
    </xf>
    <xf numFmtId="0" fontId="1" fillId="16" borderId="3" xfId="0" applyFont="1" applyFill="1" applyBorder="1" applyAlignment="1" applyProtection="1">
      <alignment horizontal="center" vertical="center" wrapText="1"/>
    </xf>
    <xf numFmtId="0" fontId="1" fillId="16" borderId="2" xfId="0" applyFont="1" applyFill="1" applyBorder="1" applyAlignment="1" applyProtection="1">
      <alignment horizontal="center" vertical="center" wrapText="1"/>
    </xf>
    <xf numFmtId="0" fontId="3" fillId="16" borderId="2" xfId="0" applyFont="1" applyFill="1" applyBorder="1" applyAlignment="1" applyProtection="1">
      <alignment horizontal="center" vertical="center" wrapText="1"/>
    </xf>
    <xf numFmtId="0" fontId="42" fillId="9" borderId="27" xfId="0" applyFont="1" applyFill="1" applyBorder="1" applyAlignment="1" applyProtection="1">
      <alignment horizontal="center" vertical="center" wrapText="1"/>
    </xf>
    <xf numFmtId="0" fontId="1" fillId="9" borderId="3" xfId="0" applyFont="1" applyFill="1" applyBorder="1" applyAlignment="1" applyProtection="1">
      <alignment horizontal="center" vertical="center" wrapText="1"/>
    </xf>
    <xf numFmtId="0" fontId="1" fillId="9" borderId="2" xfId="0" applyFont="1" applyFill="1" applyBorder="1" applyAlignment="1" applyProtection="1">
      <alignment horizontal="center" vertical="center" wrapText="1"/>
    </xf>
    <xf numFmtId="0" fontId="3" fillId="16" borderId="6" xfId="0" applyFont="1" applyFill="1" applyBorder="1" applyAlignment="1" applyProtection="1">
      <alignment horizontal="center" vertical="center" wrapText="1"/>
    </xf>
    <xf numFmtId="0" fontId="3" fillId="18" borderId="6"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19" borderId="2"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42" fillId="17" borderId="27" xfId="0" applyFont="1" applyFill="1" applyBorder="1" applyAlignment="1" applyProtection="1">
      <alignment horizontal="center" vertical="center" wrapText="1"/>
    </xf>
    <xf numFmtId="0" fontId="1" fillId="15" borderId="33" xfId="0" applyFont="1" applyFill="1" applyBorder="1" applyAlignment="1" applyProtection="1">
      <alignment horizontal="center" vertical="center" wrapText="1"/>
    </xf>
    <xf numFmtId="0" fontId="1" fillId="15" borderId="38" xfId="0" applyFont="1" applyFill="1" applyBorder="1" applyAlignment="1" applyProtection="1">
      <alignment horizontal="center" vertical="center" wrapText="1"/>
    </xf>
    <xf numFmtId="0" fontId="1" fillId="15" borderId="9" xfId="0" applyFont="1" applyFill="1" applyBorder="1" applyAlignment="1" applyProtection="1">
      <alignment horizontal="center" vertical="center" wrapText="1"/>
    </xf>
    <xf numFmtId="0" fontId="43" fillId="20" borderId="39" xfId="0" applyFont="1" applyFill="1" applyBorder="1" applyAlignment="1" applyProtection="1">
      <alignment horizontal="center" vertical="center" wrapText="1"/>
    </xf>
    <xf numFmtId="0" fontId="0" fillId="0" borderId="40" xfId="0" applyBorder="1" applyAlignment="1" applyProtection="1"/>
    <xf numFmtId="0" fontId="3" fillId="14" borderId="36" xfId="0" applyFont="1" applyFill="1" applyBorder="1" applyAlignment="1" applyProtection="1">
      <alignment horizontal="center" vertical="center" wrapText="1"/>
    </xf>
    <xf numFmtId="0" fontId="3" fillId="14" borderId="38" xfId="0" applyFont="1" applyFill="1" applyBorder="1" applyAlignment="1" applyProtection="1">
      <alignment horizontal="center" vertical="center" wrapText="1"/>
    </xf>
    <xf numFmtId="0" fontId="3" fillId="14" borderId="37" xfId="0" applyFont="1" applyFill="1" applyBorder="1" applyAlignment="1" applyProtection="1">
      <alignment horizontal="center" vertical="center" wrapText="1"/>
    </xf>
    <xf numFmtId="0" fontId="3" fillId="14" borderId="0" xfId="0" applyFont="1" applyFill="1" applyBorder="1" applyAlignment="1" applyProtection="1">
      <alignment horizontal="center" vertical="center" wrapText="1"/>
    </xf>
    <xf numFmtId="0" fontId="3" fillId="14" borderId="41" xfId="0" applyFont="1" applyFill="1" applyBorder="1" applyAlignment="1" applyProtection="1">
      <alignment horizontal="center" vertical="center" wrapText="1"/>
    </xf>
    <xf numFmtId="0" fontId="3" fillId="14" borderId="28" xfId="0" applyFont="1" applyFill="1" applyBorder="1" applyAlignment="1" applyProtection="1">
      <alignment horizontal="center" vertical="center" wrapText="1"/>
    </xf>
    <xf numFmtId="0" fontId="3" fillId="15" borderId="7" xfId="0" applyFont="1" applyFill="1" applyBorder="1" applyAlignment="1" applyProtection="1">
      <alignment horizontal="center" vertical="center" wrapText="1"/>
    </xf>
    <xf numFmtId="0" fontId="3" fillId="15" borderId="2" xfId="0" applyFont="1" applyFill="1" applyBorder="1" applyAlignment="1" applyProtection="1">
      <alignment horizontal="center" vertical="center" wrapText="1"/>
    </xf>
    <xf numFmtId="0" fontId="3" fillId="15" borderId="11" xfId="0" applyFont="1" applyFill="1" applyBorder="1" applyAlignment="1" applyProtection="1">
      <alignment horizontal="center" vertical="center" wrapText="1"/>
    </xf>
    <xf numFmtId="0" fontId="3" fillId="15" borderId="6" xfId="0" applyFont="1" applyFill="1" applyBorder="1" applyAlignment="1" applyProtection="1">
      <alignment horizontal="center" vertical="center" wrapText="1"/>
    </xf>
    <xf numFmtId="22" fontId="41" fillId="23" borderId="29" xfId="0" applyNumberFormat="1" applyFont="1" applyFill="1" applyBorder="1" applyAlignment="1" applyProtection="1">
      <alignment horizontal="center" vertical="center"/>
    </xf>
    <xf numFmtId="22" fontId="41" fillId="23" borderId="18" xfId="0" applyNumberFormat="1" applyFont="1" applyFill="1" applyBorder="1" applyAlignment="1" applyProtection="1">
      <alignment horizontal="center" vertical="center"/>
    </xf>
    <xf numFmtId="22" fontId="41" fillId="23" borderId="7" xfId="0" applyNumberFormat="1" applyFont="1" applyFill="1" applyBorder="1" applyAlignment="1" applyProtection="1">
      <alignment horizontal="center" vertical="center"/>
    </xf>
    <xf numFmtId="0" fontId="41" fillId="8" borderId="34" xfId="0" applyFont="1" applyFill="1" applyBorder="1" applyAlignment="1" applyProtection="1">
      <alignment horizontal="center" vertical="center"/>
    </xf>
    <xf numFmtId="0" fontId="41" fillId="8" borderId="35" xfId="0" applyFont="1" applyFill="1" applyBorder="1" applyAlignment="1" applyProtection="1">
      <alignment horizontal="center" vertical="center"/>
    </xf>
    <xf numFmtId="0" fontId="41" fillId="8" borderId="21" xfId="0" applyFont="1" applyFill="1" applyBorder="1" applyAlignment="1" applyProtection="1">
      <alignment horizontal="center" vertical="center"/>
    </xf>
    <xf numFmtId="0" fontId="41" fillId="8" borderId="11" xfId="0" applyFont="1" applyFill="1" applyBorder="1" applyAlignment="1" applyProtection="1">
      <alignment horizontal="center" vertical="center"/>
    </xf>
    <xf numFmtId="0" fontId="1" fillId="17" borderId="3" xfId="0" applyFont="1" applyFill="1" applyBorder="1" applyAlignment="1" applyProtection="1">
      <alignment horizontal="center" vertical="center" wrapText="1"/>
    </xf>
    <xf numFmtId="0" fontId="1" fillId="17" borderId="2" xfId="0" applyFont="1" applyFill="1" applyBorder="1" applyAlignment="1" applyProtection="1">
      <alignment horizontal="center" vertical="center" wrapText="1"/>
    </xf>
    <xf numFmtId="0" fontId="8" fillId="7" borderId="36" xfId="0" applyFont="1" applyFill="1" applyBorder="1" applyAlignment="1" applyProtection="1">
      <alignment horizontal="center" vertical="center" wrapText="1"/>
    </xf>
    <xf numFmtId="0" fontId="8" fillId="7" borderId="37" xfId="0" applyFont="1" applyFill="1" applyBorder="1" applyAlignment="1" applyProtection="1">
      <alignment horizontal="center" vertical="center" wrapText="1"/>
    </xf>
    <xf numFmtId="0" fontId="7" fillId="7" borderId="15" xfId="0" applyFont="1" applyFill="1" applyBorder="1" applyAlignment="1" applyProtection="1">
      <alignment horizontal="center" vertical="center" wrapText="1"/>
    </xf>
    <xf numFmtId="0" fontId="7" fillId="7" borderId="16" xfId="0" applyFont="1" applyFill="1" applyBorder="1" applyAlignment="1" applyProtection="1">
      <alignment horizontal="center" vertical="center" wrapText="1"/>
    </xf>
    <xf numFmtId="0" fontId="14" fillId="0" borderId="2" xfId="0" applyFont="1" applyBorder="1" applyAlignment="1">
      <alignment horizontal="center" vertical="center" wrapText="1"/>
    </xf>
    <xf numFmtId="0" fontId="14" fillId="0" borderId="53" xfId="0" applyFont="1" applyBorder="1" applyAlignment="1">
      <alignment horizontal="center" vertical="center" wrapText="1"/>
    </xf>
    <xf numFmtId="0" fontId="10" fillId="22" borderId="6" xfId="0" applyFont="1" applyFill="1" applyBorder="1" applyAlignment="1" applyProtection="1">
      <alignment horizontal="center" vertical="center" wrapText="1"/>
    </xf>
    <xf numFmtId="0" fontId="10" fillId="22" borderId="49"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5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53" xfId="0" applyFont="1" applyFill="1" applyBorder="1" applyAlignment="1" applyProtection="1">
      <alignment horizontal="center" vertical="center" wrapText="1"/>
    </xf>
    <xf numFmtId="0" fontId="32" fillId="7" borderId="29" xfId="0" applyFont="1" applyFill="1" applyBorder="1" applyAlignment="1" applyProtection="1">
      <alignment horizontal="center" vertical="center" wrapText="1"/>
    </xf>
    <xf numFmtId="0" fontId="32" fillId="7" borderId="18" xfId="0" applyFont="1" applyFill="1" applyBorder="1" applyAlignment="1" applyProtection="1">
      <alignment horizontal="center" vertical="center" wrapText="1"/>
    </xf>
    <xf numFmtId="0" fontId="32" fillId="7" borderId="7" xfId="0" applyFont="1" applyFill="1" applyBorder="1" applyAlignment="1" applyProtection="1">
      <alignment horizontal="center" vertical="center" wrapText="1"/>
    </xf>
    <xf numFmtId="0" fontId="33" fillId="7" borderId="32" xfId="0" applyFont="1" applyFill="1" applyBorder="1" applyAlignment="1" applyProtection="1">
      <alignment horizontal="center" vertical="center" wrapText="1"/>
    </xf>
    <xf numFmtId="0" fontId="33" fillId="7" borderId="33" xfId="0" applyFont="1" applyFill="1" applyBorder="1" applyAlignment="1" applyProtection="1">
      <alignment horizontal="center" vertical="center" wrapText="1"/>
    </xf>
    <xf numFmtId="0" fontId="33" fillId="7" borderId="9"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0" borderId="49" xfId="0" applyFont="1" applyFill="1" applyBorder="1" applyAlignment="1" applyProtection="1">
      <alignment horizontal="center" vertical="center" wrapText="1"/>
    </xf>
    <xf numFmtId="0" fontId="3" fillId="19" borderId="6"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1" fillId="5" borderId="21" xfId="0" applyFont="1" applyFill="1" applyBorder="1" applyAlignment="1" applyProtection="1">
      <alignment horizontal="center" vertical="center" wrapText="1"/>
    </xf>
    <xf numFmtId="0" fontId="11" fillId="5" borderId="54" xfId="0" applyFont="1" applyFill="1" applyBorder="1" applyAlignment="1" applyProtection="1">
      <alignment horizontal="center" vertical="center" wrapText="1"/>
    </xf>
    <xf numFmtId="0" fontId="11" fillId="5" borderId="56" xfId="0" applyFont="1" applyFill="1" applyBorder="1" applyAlignment="1" applyProtection="1">
      <alignment horizontal="center" vertical="center" wrapText="1"/>
    </xf>
    <xf numFmtId="0" fontId="11" fillId="5" borderId="57" xfId="0" applyFont="1" applyFill="1" applyBorder="1" applyAlignment="1" applyProtection="1">
      <alignment horizontal="center" vertical="center" wrapText="1"/>
    </xf>
  </cellXfs>
  <cellStyles count="9">
    <cellStyle name="Amarillo" xfId="1"/>
    <cellStyle name="Millares 2" xfId="2"/>
    <cellStyle name="Normal" xfId="0" builtinId="0"/>
    <cellStyle name="Normal 2" xfId="3"/>
    <cellStyle name="Porcentaje" xfId="4" builtinId="5"/>
    <cellStyle name="Porcentaje 2" xfId="5"/>
    <cellStyle name="Porcentual 2" xfId="6"/>
    <cellStyle name="Rojo" xfId="7"/>
    <cellStyle name="Verde" xfId="8"/>
  </cellStyles>
  <dxfs count="44">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1264228</xdr:colOff>
      <xdr:row>74</xdr:row>
      <xdr:rowOff>121228</xdr:rowOff>
    </xdr:from>
    <xdr:to>
      <xdr:col>1</xdr:col>
      <xdr:colOff>2753592</xdr:colOff>
      <xdr:row>78</xdr:row>
      <xdr:rowOff>17319</xdr:rowOff>
    </xdr:to>
    <xdr:sp macro="" textlink="">
      <xdr:nvSpPr>
        <xdr:cNvPr id="2" name="1 Rectángulo">
          <a:extLst>
            <a:ext uri="{FF2B5EF4-FFF2-40B4-BE49-F238E27FC236}">
              <a16:creationId xmlns:a16="http://schemas.microsoft.com/office/drawing/2014/main" xmlns="" id="{DB203226-86BF-4D38-B930-56760D1B6288}"/>
            </a:ext>
          </a:extLst>
        </xdr:cNvPr>
        <xdr:cNvSpPr/>
      </xdr:nvSpPr>
      <xdr:spPr>
        <a:xfrm>
          <a:off x="3186546" y="63782864"/>
          <a:ext cx="1489364" cy="658091"/>
        </a:xfrm>
        <a:prstGeom prst="rect">
          <a:avLst/>
        </a:prstGeom>
        <a:solidFill>
          <a:schemeClr val="accent3"/>
        </a:solidFill>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3134591</xdr:colOff>
      <xdr:row>74</xdr:row>
      <xdr:rowOff>173182</xdr:rowOff>
    </xdr:from>
    <xdr:to>
      <xdr:col>2</xdr:col>
      <xdr:colOff>675409</xdr:colOff>
      <xdr:row>77</xdr:row>
      <xdr:rowOff>103909</xdr:rowOff>
    </xdr:to>
    <xdr:sp macro="" textlink="">
      <xdr:nvSpPr>
        <xdr:cNvPr id="3" name="2 CuadroTexto">
          <a:extLst>
            <a:ext uri="{FF2B5EF4-FFF2-40B4-BE49-F238E27FC236}">
              <a16:creationId xmlns:a16="http://schemas.microsoft.com/office/drawing/2014/main" xmlns="" id="{7AF0A630-1FBE-4923-83C8-25839C6B4A7A}"/>
            </a:ext>
          </a:extLst>
        </xdr:cNvPr>
        <xdr:cNvSpPr txBox="1"/>
      </xdr:nvSpPr>
      <xdr:spPr>
        <a:xfrm>
          <a:off x="5056909" y="63834818"/>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PUBLICA TERRITORIAL LOCAL</a:t>
          </a:r>
          <a:endParaRPr lang="es-ES" sz="1800" b="1">
            <a:latin typeface="Arial Narrow" pitchFamily="34" charset="0"/>
          </a:endParaRPr>
        </a:p>
      </xdr:txBody>
    </xdr:sp>
    <xdr:clientData/>
  </xdr:twoCellAnchor>
  <xdr:twoCellAnchor>
    <xdr:from>
      <xdr:col>1</xdr:col>
      <xdr:colOff>1246909</xdr:colOff>
      <xdr:row>80</xdr:row>
      <xdr:rowOff>155864</xdr:rowOff>
    </xdr:from>
    <xdr:to>
      <xdr:col>1</xdr:col>
      <xdr:colOff>2736273</xdr:colOff>
      <xdr:row>84</xdr:row>
      <xdr:rowOff>51955</xdr:rowOff>
    </xdr:to>
    <xdr:sp macro="" textlink="">
      <xdr:nvSpPr>
        <xdr:cNvPr id="4" name="3 Rectángulo">
          <a:extLst>
            <a:ext uri="{FF2B5EF4-FFF2-40B4-BE49-F238E27FC236}">
              <a16:creationId xmlns:a16="http://schemas.microsoft.com/office/drawing/2014/main" xmlns="" id="{E8D896F8-CC96-4E23-9145-796D37315B63}"/>
            </a:ext>
          </a:extLst>
        </xdr:cNvPr>
        <xdr:cNvSpPr/>
      </xdr:nvSpPr>
      <xdr:spPr>
        <a:xfrm>
          <a:off x="3169227" y="64960500"/>
          <a:ext cx="1489364" cy="658091"/>
        </a:xfrm>
        <a:prstGeom prst="rect">
          <a:avLst/>
        </a:prstGeom>
        <a:solidFill>
          <a:schemeClr val="accent6"/>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3134597</xdr:colOff>
      <xdr:row>81</xdr:row>
      <xdr:rowOff>51952</xdr:rowOff>
    </xdr:from>
    <xdr:to>
      <xdr:col>2</xdr:col>
      <xdr:colOff>675415</xdr:colOff>
      <xdr:row>83</xdr:row>
      <xdr:rowOff>173179</xdr:rowOff>
    </xdr:to>
    <xdr:sp macro="" textlink="">
      <xdr:nvSpPr>
        <xdr:cNvPr id="5" name="4 CuadroTexto">
          <a:extLst>
            <a:ext uri="{FF2B5EF4-FFF2-40B4-BE49-F238E27FC236}">
              <a16:creationId xmlns:a16="http://schemas.microsoft.com/office/drawing/2014/main" xmlns="" id="{C98CD1CF-4874-4E45-94C2-F3263B517E58}"/>
            </a:ext>
          </a:extLst>
        </xdr:cNvPr>
        <xdr:cNvSpPr txBox="1"/>
      </xdr:nvSpPr>
      <xdr:spPr>
        <a:xfrm>
          <a:off x="5056915" y="65047088"/>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600"/>
            </a:lnSpc>
          </a:pPr>
          <a:r>
            <a:rPr lang="es-ES" sz="1800" b="1">
              <a:latin typeface="Arial Narrow" pitchFamily="34" charset="0"/>
            </a:rPr>
            <a:t>FOMENTO Y PROTECCIÓN DE DDHH</a:t>
          </a:r>
        </a:p>
      </xdr:txBody>
    </xdr:sp>
    <xdr:clientData/>
  </xdr:twoCellAnchor>
  <xdr:twoCellAnchor>
    <xdr:from>
      <xdr:col>1</xdr:col>
      <xdr:colOff>1246896</xdr:colOff>
      <xdr:row>86</xdr:row>
      <xdr:rowOff>121232</xdr:rowOff>
    </xdr:from>
    <xdr:to>
      <xdr:col>1</xdr:col>
      <xdr:colOff>2736260</xdr:colOff>
      <xdr:row>90</xdr:row>
      <xdr:rowOff>17323</xdr:rowOff>
    </xdr:to>
    <xdr:sp macro="" textlink="">
      <xdr:nvSpPr>
        <xdr:cNvPr id="6" name="5 Rectángulo">
          <a:extLst>
            <a:ext uri="{FF2B5EF4-FFF2-40B4-BE49-F238E27FC236}">
              <a16:creationId xmlns:a16="http://schemas.microsoft.com/office/drawing/2014/main" xmlns="" id="{D8663A43-952E-4C9A-835C-26645C5BE51E}"/>
            </a:ext>
          </a:extLst>
        </xdr:cNvPr>
        <xdr:cNvSpPr/>
      </xdr:nvSpPr>
      <xdr:spPr>
        <a:xfrm>
          <a:off x="3169214" y="66068868"/>
          <a:ext cx="1489364" cy="658091"/>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3134591</xdr:colOff>
      <xdr:row>87</xdr:row>
      <xdr:rowOff>17318</xdr:rowOff>
    </xdr:from>
    <xdr:to>
      <xdr:col>2</xdr:col>
      <xdr:colOff>675409</xdr:colOff>
      <xdr:row>89</xdr:row>
      <xdr:rowOff>138545</xdr:rowOff>
    </xdr:to>
    <xdr:sp macro="" textlink="">
      <xdr:nvSpPr>
        <xdr:cNvPr id="7" name="6 CuadroTexto">
          <a:extLst>
            <a:ext uri="{FF2B5EF4-FFF2-40B4-BE49-F238E27FC236}">
              <a16:creationId xmlns:a16="http://schemas.microsoft.com/office/drawing/2014/main" xmlns="" id="{1718E03E-F3CC-4BA9-ADD9-A4E839729946}"/>
            </a:ext>
          </a:extLst>
        </xdr:cNvPr>
        <xdr:cNvSpPr txBox="1"/>
      </xdr:nvSpPr>
      <xdr:spPr>
        <a:xfrm>
          <a:off x="5056909" y="66155454"/>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COMUNICACIONES ESTRATEGICAS</a:t>
          </a:r>
        </a:p>
      </xdr:txBody>
    </xdr:sp>
    <xdr:clientData/>
  </xdr:twoCellAnchor>
  <xdr:twoCellAnchor>
    <xdr:from>
      <xdr:col>1</xdr:col>
      <xdr:colOff>1229591</xdr:colOff>
      <xdr:row>92</xdr:row>
      <xdr:rowOff>34637</xdr:rowOff>
    </xdr:from>
    <xdr:to>
      <xdr:col>1</xdr:col>
      <xdr:colOff>2718955</xdr:colOff>
      <xdr:row>95</xdr:row>
      <xdr:rowOff>121228</xdr:rowOff>
    </xdr:to>
    <xdr:sp macro="" textlink="">
      <xdr:nvSpPr>
        <xdr:cNvPr id="8" name="7 Rectángulo">
          <a:extLst>
            <a:ext uri="{FF2B5EF4-FFF2-40B4-BE49-F238E27FC236}">
              <a16:creationId xmlns:a16="http://schemas.microsoft.com/office/drawing/2014/main" xmlns="" id="{928D7296-D714-4300-866C-1D484A61D3D6}"/>
            </a:ext>
          </a:extLst>
        </xdr:cNvPr>
        <xdr:cNvSpPr/>
      </xdr:nvSpPr>
      <xdr:spPr>
        <a:xfrm>
          <a:off x="3151909" y="67125273"/>
          <a:ext cx="1489364" cy="658091"/>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3117286</xdr:colOff>
      <xdr:row>92</xdr:row>
      <xdr:rowOff>121223</xdr:rowOff>
    </xdr:from>
    <xdr:to>
      <xdr:col>2</xdr:col>
      <xdr:colOff>658104</xdr:colOff>
      <xdr:row>95</xdr:row>
      <xdr:rowOff>51950</xdr:rowOff>
    </xdr:to>
    <xdr:sp macro="" textlink="">
      <xdr:nvSpPr>
        <xdr:cNvPr id="9" name="8 CuadroTexto">
          <a:extLst>
            <a:ext uri="{FF2B5EF4-FFF2-40B4-BE49-F238E27FC236}">
              <a16:creationId xmlns:a16="http://schemas.microsoft.com/office/drawing/2014/main" xmlns="" id="{84BB21D6-D324-4DCF-BC2C-7941E0B61ED0}"/>
            </a:ext>
          </a:extLst>
        </xdr:cNvPr>
        <xdr:cNvSpPr txBox="1"/>
      </xdr:nvSpPr>
      <xdr:spPr>
        <a:xfrm>
          <a:off x="5039604" y="67211859"/>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IVC</a:t>
          </a:r>
        </a:p>
      </xdr:txBody>
    </xdr:sp>
    <xdr:clientData/>
  </xdr:twoCellAnchor>
  <xdr:twoCellAnchor>
    <xdr:from>
      <xdr:col>1</xdr:col>
      <xdr:colOff>1264228</xdr:colOff>
      <xdr:row>97</xdr:row>
      <xdr:rowOff>121227</xdr:rowOff>
    </xdr:from>
    <xdr:to>
      <xdr:col>1</xdr:col>
      <xdr:colOff>2753592</xdr:colOff>
      <xdr:row>101</xdr:row>
      <xdr:rowOff>17318</xdr:rowOff>
    </xdr:to>
    <xdr:sp macro="" textlink="">
      <xdr:nvSpPr>
        <xdr:cNvPr id="10" name="9 Rectángulo">
          <a:extLst>
            <a:ext uri="{FF2B5EF4-FFF2-40B4-BE49-F238E27FC236}">
              <a16:creationId xmlns:a16="http://schemas.microsoft.com/office/drawing/2014/main" xmlns="" id="{2F9292F0-9E12-4B1D-8722-882DF9D072A4}"/>
            </a:ext>
          </a:extLst>
        </xdr:cNvPr>
        <xdr:cNvSpPr/>
      </xdr:nvSpPr>
      <xdr:spPr>
        <a:xfrm>
          <a:off x="3186546" y="68164363"/>
          <a:ext cx="1489364" cy="6580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98</xdr:row>
      <xdr:rowOff>17313</xdr:rowOff>
    </xdr:from>
    <xdr:to>
      <xdr:col>2</xdr:col>
      <xdr:colOff>692741</xdr:colOff>
      <xdr:row>100</xdr:row>
      <xdr:rowOff>138540</xdr:rowOff>
    </xdr:to>
    <xdr:sp macro="" textlink="">
      <xdr:nvSpPr>
        <xdr:cNvPr id="11" name="10 CuadroTexto">
          <a:extLst>
            <a:ext uri="{FF2B5EF4-FFF2-40B4-BE49-F238E27FC236}">
              <a16:creationId xmlns:a16="http://schemas.microsoft.com/office/drawing/2014/main" xmlns="" id="{E86C4AE5-F8E0-4F30-AAC0-85B3CE5BA6A7}"/>
            </a:ext>
          </a:extLst>
        </xdr:cNvPr>
        <xdr:cNvSpPr txBox="1"/>
      </xdr:nvSpPr>
      <xdr:spPr>
        <a:xfrm>
          <a:off x="5074241" y="68250949"/>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600"/>
            </a:lnSpc>
          </a:pP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1264228</xdr:colOff>
      <xdr:row>102</xdr:row>
      <xdr:rowOff>138545</xdr:rowOff>
    </xdr:from>
    <xdr:to>
      <xdr:col>1</xdr:col>
      <xdr:colOff>2753592</xdr:colOff>
      <xdr:row>106</xdr:row>
      <xdr:rowOff>34636</xdr:rowOff>
    </xdr:to>
    <xdr:sp macro="" textlink="">
      <xdr:nvSpPr>
        <xdr:cNvPr id="12" name="11 Rectángulo">
          <a:extLst>
            <a:ext uri="{FF2B5EF4-FFF2-40B4-BE49-F238E27FC236}">
              <a16:creationId xmlns:a16="http://schemas.microsoft.com/office/drawing/2014/main" xmlns="" id="{92E44DC5-7D85-4A0A-BC7D-6EF289205544}"/>
            </a:ext>
          </a:extLst>
        </xdr:cNvPr>
        <xdr:cNvSpPr/>
      </xdr:nvSpPr>
      <xdr:spPr>
        <a:xfrm>
          <a:off x="3186546" y="69134181"/>
          <a:ext cx="1489364" cy="6580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103</xdr:row>
      <xdr:rowOff>34631</xdr:rowOff>
    </xdr:from>
    <xdr:to>
      <xdr:col>2</xdr:col>
      <xdr:colOff>692741</xdr:colOff>
      <xdr:row>105</xdr:row>
      <xdr:rowOff>155858</xdr:rowOff>
    </xdr:to>
    <xdr:sp macro="" textlink="">
      <xdr:nvSpPr>
        <xdr:cNvPr id="13" name="12 CuadroTexto">
          <a:extLst>
            <a:ext uri="{FF2B5EF4-FFF2-40B4-BE49-F238E27FC236}">
              <a16:creationId xmlns:a16="http://schemas.microsoft.com/office/drawing/2014/main" xmlns="" id="{AF3826F0-FD76-4B18-AD9A-DF5E882C6C17}"/>
            </a:ext>
          </a:extLst>
        </xdr:cNvPr>
        <xdr:cNvSpPr txBox="1"/>
      </xdr:nvSpPr>
      <xdr:spPr>
        <a:xfrm>
          <a:off x="5074241" y="69220767"/>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109</xdr:row>
      <xdr:rowOff>0</xdr:rowOff>
    </xdr:from>
    <xdr:to>
      <xdr:col>1</xdr:col>
      <xdr:colOff>2788228</xdr:colOff>
      <xdr:row>112</xdr:row>
      <xdr:rowOff>86591</xdr:rowOff>
    </xdr:to>
    <xdr:sp macro="" textlink="">
      <xdr:nvSpPr>
        <xdr:cNvPr id="14" name="13 Rectángulo">
          <a:extLst>
            <a:ext uri="{FF2B5EF4-FFF2-40B4-BE49-F238E27FC236}">
              <a16:creationId xmlns:a16="http://schemas.microsoft.com/office/drawing/2014/main" xmlns="" id="{463E5591-1E83-4B63-89B0-3D053C0A4B89}"/>
            </a:ext>
          </a:extLst>
        </xdr:cNvPr>
        <xdr:cNvSpPr/>
      </xdr:nvSpPr>
      <xdr:spPr>
        <a:xfrm>
          <a:off x="3221182" y="70329136"/>
          <a:ext cx="1489364" cy="658091"/>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3186559</xdr:colOff>
      <xdr:row>109</xdr:row>
      <xdr:rowOff>86586</xdr:rowOff>
    </xdr:from>
    <xdr:to>
      <xdr:col>2</xdr:col>
      <xdr:colOff>727377</xdr:colOff>
      <xdr:row>112</xdr:row>
      <xdr:rowOff>17313</xdr:rowOff>
    </xdr:to>
    <xdr:sp macro="" textlink="">
      <xdr:nvSpPr>
        <xdr:cNvPr id="15" name="14 CuadroTexto">
          <a:extLst>
            <a:ext uri="{FF2B5EF4-FFF2-40B4-BE49-F238E27FC236}">
              <a16:creationId xmlns:a16="http://schemas.microsoft.com/office/drawing/2014/main" xmlns="" id="{57D98143-9360-4F4E-A023-CF646B10B524}"/>
            </a:ext>
          </a:extLst>
        </xdr:cNvPr>
        <xdr:cNvSpPr txBox="1"/>
      </xdr:nvSpPr>
      <xdr:spPr>
        <a:xfrm>
          <a:off x="5108877" y="70415722"/>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600"/>
            </a:lnSpc>
          </a:pP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1264227</xdr:colOff>
      <xdr:row>114</xdr:row>
      <xdr:rowOff>103909</xdr:rowOff>
    </xdr:from>
    <xdr:to>
      <xdr:col>1</xdr:col>
      <xdr:colOff>2753591</xdr:colOff>
      <xdr:row>118</xdr:row>
      <xdr:rowOff>0</xdr:rowOff>
    </xdr:to>
    <xdr:sp macro="" textlink="">
      <xdr:nvSpPr>
        <xdr:cNvPr id="16" name="15 Rectángulo">
          <a:extLst>
            <a:ext uri="{FF2B5EF4-FFF2-40B4-BE49-F238E27FC236}">
              <a16:creationId xmlns:a16="http://schemas.microsoft.com/office/drawing/2014/main" xmlns="" id="{3A5B3522-4F22-4B49-9C83-60C7B6C46F99}"/>
            </a:ext>
          </a:extLst>
        </xdr:cNvPr>
        <xdr:cNvSpPr/>
      </xdr:nvSpPr>
      <xdr:spPr>
        <a:xfrm>
          <a:off x="3186545" y="71385545"/>
          <a:ext cx="1489364" cy="6580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3151922</xdr:colOff>
      <xdr:row>114</xdr:row>
      <xdr:rowOff>190495</xdr:rowOff>
    </xdr:from>
    <xdr:to>
      <xdr:col>2</xdr:col>
      <xdr:colOff>692740</xdr:colOff>
      <xdr:row>117</xdr:row>
      <xdr:rowOff>121222</xdr:rowOff>
    </xdr:to>
    <xdr:sp macro="" textlink="">
      <xdr:nvSpPr>
        <xdr:cNvPr id="17" name="16 CuadroTexto">
          <a:extLst>
            <a:ext uri="{FF2B5EF4-FFF2-40B4-BE49-F238E27FC236}">
              <a16:creationId xmlns:a16="http://schemas.microsoft.com/office/drawing/2014/main" xmlns="" id="{42B62BF8-C8DF-4770-929B-E101F49270BC}"/>
            </a:ext>
          </a:extLst>
        </xdr:cNvPr>
        <xdr:cNvSpPr txBox="1"/>
      </xdr:nvSpPr>
      <xdr:spPr>
        <a:xfrm>
          <a:off x="5074240" y="71472131"/>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600"/>
            </a:lnSpc>
          </a:pPr>
          <a:r>
            <a:rPr lang="es-ES" sz="1800" b="1">
              <a:latin typeface="Arial Narrow" pitchFamily="34" charset="0"/>
            </a:rPr>
            <a:t>GERENCIA DE TI</a:t>
          </a:r>
          <a:endParaRPr lang="es-ES" sz="1800" b="1" baseline="0">
            <a:latin typeface="Arial Narrow" pitchFamily="34" charset="0"/>
          </a:endParaRPr>
        </a:p>
      </xdr:txBody>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26" name="AutoShape 38" descr="Resultado de imagen para boton agregar icono">
          <a:extLst>
            <a:ext uri="{FF2B5EF4-FFF2-40B4-BE49-F238E27FC236}">
              <a16:creationId xmlns:a16="http://schemas.microsoft.com/office/drawing/2014/main" xmlns="" id="{32264B44-5BDF-418D-B32A-BD402E587A10}"/>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27" name="AutoShape 39" descr="Resultado de imagen para boton agregar icono">
          <a:extLst>
            <a:ext uri="{FF2B5EF4-FFF2-40B4-BE49-F238E27FC236}">
              <a16:creationId xmlns:a16="http://schemas.microsoft.com/office/drawing/2014/main" xmlns="" id="{7F490DA3-D932-4F6D-9645-147CFD3EAD88}"/>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28" name="AutoShape 40" descr="Resultado de imagen para boton agregar icono">
          <a:extLst>
            <a:ext uri="{FF2B5EF4-FFF2-40B4-BE49-F238E27FC236}">
              <a16:creationId xmlns:a16="http://schemas.microsoft.com/office/drawing/2014/main" xmlns="" id="{57FE40A1-CF31-4364-BA11-95A88C6D2D44}"/>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29" name="AutoShape 42" descr="Z">
          <a:extLst>
            <a:ext uri="{FF2B5EF4-FFF2-40B4-BE49-F238E27FC236}">
              <a16:creationId xmlns:a16="http://schemas.microsoft.com/office/drawing/2014/main" xmlns="" id="{5D9E5AA0-79E1-4AC2-9207-E9819720D4A1}"/>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295275</xdr:colOff>
      <xdr:row>9</xdr:row>
      <xdr:rowOff>295275</xdr:rowOff>
    </xdr:to>
    <xdr:sp macro="" textlink="">
      <xdr:nvSpPr>
        <xdr:cNvPr id="2130" name="AutoShape 38" descr="Resultado de imagen para boton agregar icono">
          <a:extLst>
            <a:ext uri="{FF2B5EF4-FFF2-40B4-BE49-F238E27FC236}">
              <a16:creationId xmlns:a16="http://schemas.microsoft.com/office/drawing/2014/main" xmlns="" id="{BF48CB40-F8AA-4C51-BEB0-F6A7C2CBABA2}"/>
            </a:ext>
          </a:extLst>
        </xdr:cNvPr>
        <xdr:cNvSpPr>
          <a:spLocks noChangeAspect="1" noChangeArrowheads="1"/>
        </xdr:cNvSpPr>
      </xdr:nvSpPr>
      <xdr:spPr bwMode="auto">
        <a:xfrm>
          <a:off x="12077700" y="7677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295275</xdr:colOff>
      <xdr:row>9</xdr:row>
      <xdr:rowOff>295275</xdr:rowOff>
    </xdr:to>
    <xdr:sp macro="" textlink="">
      <xdr:nvSpPr>
        <xdr:cNvPr id="2131" name="AutoShape 39" descr="Resultado de imagen para boton agregar icono">
          <a:extLst>
            <a:ext uri="{FF2B5EF4-FFF2-40B4-BE49-F238E27FC236}">
              <a16:creationId xmlns:a16="http://schemas.microsoft.com/office/drawing/2014/main" xmlns="" id="{2FE4F8F2-3B3B-46F7-A3CE-82CFFA1A56BF}"/>
            </a:ext>
          </a:extLst>
        </xdr:cNvPr>
        <xdr:cNvSpPr>
          <a:spLocks noChangeAspect="1" noChangeArrowheads="1"/>
        </xdr:cNvSpPr>
      </xdr:nvSpPr>
      <xdr:spPr bwMode="auto">
        <a:xfrm>
          <a:off x="12077700" y="7677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295275</xdr:colOff>
      <xdr:row>9</xdr:row>
      <xdr:rowOff>295275</xdr:rowOff>
    </xdr:to>
    <xdr:sp macro="" textlink="">
      <xdr:nvSpPr>
        <xdr:cNvPr id="2132" name="AutoShape 40" descr="Resultado de imagen para boton agregar icono">
          <a:extLst>
            <a:ext uri="{FF2B5EF4-FFF2-40B4-BE49-F238E27FC236}">
              <a16:creationId xmlns:a16="http://schemas.microsoft.com/office/drawing/2014/main" xmlns="" id="{92C10ADE-CF74-4FED-98FC-703D7848188C}"/>
            </a:ext>
          </a:extLst>
        </xdr:cNvPr>
        <xdr:cNvSpPr>
          <a:spLocks noChangeAspect="1" noChangeArrowheads="1"/>
        </xdr:cNvSpPr>
      </xdr:nvSpPr>
      <xdr:spPr bwMode="auto">
        <a:xfrm>
          <a:off x="12077700" y="7677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295275</xdr:colOff>
      <xdr:row>9</xdr:row>
      <xdr:rowOff>295275</xdr:rowOff>
    </xdr:to>
    <xdr:sp macro="" textlink="">
      <xdr:nvSpPr>
        <xdr:cNvPr id="2133" name="AutoShape 42" descr="Z">
          <a:extLst>
            <a:ext uri="{FF2B5EF4-FFF2-40B4-BE49-F238E27FC236}">
              <a16:creationId xmlns:a16="http://schemas.microsoft.com/office/drawing/2014/main" xmlns="" id="{50F43258-0E0E-4537-9D14-6A0978C080AD}"/>
            </a:ext>
          </a:extLst>
        </xdr:cNvPr>
        <xdr:cNvSpPr>
          <a:spLocks noChangeAspect="1" noChangeArrowheads="1"/>
        </xdr:cNvSpPr>
      </xdr:nvSpPr>
      <xdr:spPr bwMode="auto">
        <a:xfrm>
          <a:off x="12077700" y="7677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34" name="AutoShape 38" descr="Resultado de imagen para boton agregar icono">
          <a:extLst>
            <a:ext uri="{FF2B5EF4-FFF2-40B4-BE49-F238E27FC236}">
              <a16:creationId xmlns:a16="http://schemas.microsoft.com/office/drawing/2014/main" xmlns="" id="{7CE9B5E6-B4DD-4AC2-BD41-18A8258BF1BB}"/>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35" name="AutoShape 39" descr="Resultado de imagen para boton agregar icono">
          <a:extLst>
            <a:ext uri="{FF2B5EF4-FFF2-40B4-BE49-F238E27FC236}">
              <a16:creationId xmlns:a16="http://schemas.microsoft.com/office/drawing/2014/main" xmlns="" id="{CE41BD5E-3C26-4453-9916-5424120CAEC6}"/>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36" name="AutoShape 40" descr="Resultado de imagen para boton agregar icono">
          <a:extLst>
            <a:ext uri="{FF2B5EF4-FFF2-40B4-BE49-F238E27FC236}">
              <a16:creationId xmlns:a16="http://schemas.microsoft.com/office/drawing/2014/main" xmlns="" id="{12E34CCC-04E0-4143-AA2B-315DEA4EA2FD}"/>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2137" name="AutoShape 42" descr="Z">
          <a:extLst>
            <a:ext uri="{FF2B5EF4-FFF2-40B4-BE49-F238E27FC236}">
              <a16:creationId xmlns:a16="http://schemas.microsoft.com/office/drawing/2014/main" xmlns="" id="{D90A4992-5A3D-44C3-A75C-B1A9F34738BB}"/>
            </a:ext>
          </a:extLst>
        </xdr:cNvPr>
        <xdr:cNvSpPr>
          <a:spLocks noChangeAspect="1" noChangeArrowheads="1"/>
        </xdr:cNvSpPr>
      </xdr:nvSpPr>
      <xdr:spPr bwMode="auto">
        <a:xfrm>
          <a:off x="120777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U128"/>
  <sheetViews>
    <sheetView showGridLines="0" tabSelected="1" topLeftCell="C8" zoomScale="55" zoomScaleNormal="55" workbookViewId="0">
      <selection activeCell="E12" sqref="E12"/>
    </sheetView>
  </sheetViews>
  <sheetFormatPr baseColWidth="10" defaultColWidth="11.42578125" defaultRowHeight="15" zeroHeight="1" x14ac:dyDescent="0.25"/>
  <cols>
    <col min="1" max="1" width="29.5703125" style="51" customWidth="1"/>
    <col min="2" max="2" width="69" style="51" customWidth="1"/>
    <col min="3" max="3" width="13.28515625" style="51" customWidth="1"/>
    <col min="4" max="4" width="69.28515625" style="141" customWidth="1"/>
    <col min="5" max="5" width="18.28515625" style="51" customWidth="1"/>
    <col min="6" max="6" width="24.28515625" style="51" customWidth="1"/>
    <col min="7" max="7" width="50.7109375" style="51" customWidth="1"/>
    <col min="8" max="8" width="87.42578125" style="51" customWidth="1"/>
    <col min="9" max="9" width="33.85546875" style="51" customWidth="1"/>
    <col min="10" max="10" width="28" style="51" customWidth="1"/>
    <col min="11" max="11" width="35" style="51" customWidth="1"/>
    <col min="12" max="12" width="8.140625" style="51" customWidth="1"/>
    <col min="13" max="13" width="15" style="51" customWidth="1"/>
    <col min="14" max="14" width="9.42578125" style="51" customWidth="1"/>
    <col min="15" max="15" width="8.140625" style="51" customWidth="1"/>
    <col min="16" max="16" width="20.85546875" style="51" customWidth="1"/>
    <col min="17" max="17" width="14.42578125" style="51" customWidth="1"/>
    <col min="18" max="18" width="18.140625" style="51" customWidth="1"/>
    <col min="19" max="19" width="21.7109375" style="51" customWidth="1"/>
    <col min="20" max="20" width="45.7109375" style="51" customWidth="1"/>
    <col min="21" max="21" width="11.42578125" style="51" customWidth="1"/>
    <col min="22" max="22" width="18.85546875" style="51" customWidth="1"/>
    <col min="23" max="23" width="14.140625" style="51" customWidth="1"/>
    <col min="24" max="24" width="18.42578125" style="51" customWidth="1"/>
    <col min="25" max="25" width="97.85546875" style="51" customWidth="1"/>
    <col min="26" max="26" width="25.5703125" style="51" customWidth="1"/>
    <col min="27" max="27" width="19.7109375" style="51" customWidth="1"/>
    <col min="28" max="29" width="16.42578125" style="51" customWidth="1"/>
    <col min="30" max="30" width="90.7109375" style="51" customWidth="1"/>
    <col min="31" max="31" width="27.85546875" style="51" customWidth="1"/>
    <col min="32" max="33" width="11.42578125" style="51" customWidth="1"/>
    <col min="34" max="34" width="18.140625" style="51" customWidth="1"/>
    <col min="35" max="35" width="110.28515625" style="51" customWidth="1"/>
    <col min="36" max="36" width="49.42578125" style="51" customWidth="1"/>
    <col min="37" max="38" width="11.42578125" style="51" customWidth="1"/>
    <col min="39" max="39" width="14.85546875" style="51" customWidth="1"/>
    <col min="40" max="40" width="84.42578125" style="51" customWidth="1"/>
    <col min="41" max="41" width="20.7109375" style="51" customWidth="1"/>
    <col min="42" max="42" width="24.140625" style="51" customWidth="1"/>
    <col min="43" max="43" width="19.140625" style="51" customWidth="1"/>
    <col min="44" max="44" width="18.42578125" style="51" customWidth="1"/>
    <col min="45" max="45" width="21.85546875" style="51" customWidth="1"/>
    <col min="46" max="46" width="66.85546875" style="51" customWidth="1"/>
    <col min="47" max="16384" width="11.42578125" style="51"/>
  </cols>
  <sheetData>
    <row r="1" spans="1:46" ht="40.5" customHeight="1" x14ac:dyDescent="0.25">
      <c r="A1" s="270" t="s">
        <v>0</v>
      </c>
      <c r="B1" s="271"/>
      <c r="C1" s="271"/>
      <c r="D1" s="271"/>
      <c r="E1" s="271"/>
      <c r="F1" s="271"/>
      <c r="G1" s="271"/>
      <c r="H1" s="272"/>
      <c r="I1" s="58"/>
      <c r="J1" s="58"/>
      <c r="K1" s="58"/>
      <c r="L1" s="58"/>
      <c r="M1" s="58"/>
      <c r="N1" s="58"/>
      <c r="O1" s="58"/>
      <c r="P1" s="58"/>
      <c r="Q1" s="58"/>
      <c r="R1" s="58"/>
      <c r="S1" s="58"/>
      <c r="T1" s="54"/>
      <c r="U1" s="54"/>
      <c r="V1" s="54"/>
      <c r="W1" s="54"/>
    </row>
    <row r="2" spans="1:46" ht="40.5" customHeight="1" x14ac:dyDescent="0.25">
      <c r="A2" s="273" t="s">
        <v>1</v>
      </c>
      <c r="B2" s="274"/>
      <c r="C2" s="275"/>
      <c r="D2" s="275"/>
      <c r="E2" s="275"/>
      <c r="F2" s="275"/>
      <c r="G2" s="275"/>
      <c r="H2" s="276"/>
      <c r="I2" s="58"/>
      <c r="J2" s="58"/>
      <c r="K2" s="58"/>
      <c r="L2" s="58"/>
      <c r="M2" s="58"/>
      <c r="N2" s="58"/>
      <c r="O2" s="58"/>
      <c r="P2" s="58"/>
      <c r="Q2" s="58"/>
      <c r="R2" s="58"/>
      <c r="S2" s="58"/>
      <c r="T2" s="54"/>
      <c r="U2" s="54"/>
      <c r="V2" s="54"/>
      <c r="W2" s="54"/>
    </row>
    <row r="3" spans="1:46" ht="36.75" customHeight="1" x14ac:dyDescent="0.25">
      <c r="A3" s="52" t="s">
        <v>2</v>
      </c>
      <c r="B3" s="53">
        <v>2019</v>
      </c>
      <c r="C3" s="233" t="s">
        <v>3</v>
      </c>
      <c r="D3" s="234"/>
      <c r="E3" s="234"/>
      <c r="F3" s="234"/>
      <c r="G3" s="234"/>
      <c r="H3" s="235"/>
      <c r="I3" s="58"/>
      <c r="J3" s="58"/>
      <c r="K3" s="58"/>
      <c r="L3" s="58"/>
      <c r="M3" s="58"/>
      <c r="N3" s="58"/>
      <c r="O3" s="58"/>
      <c r="P3" s="58"/>
      <c r="Q3" s="58"/>
      <c r="R3" s="58"/>
      <c r="S3" s="58"/>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row>
    <row r="4" spans="1:46" ht="36.75" customHeight="1" x14ac:dyDescent="0.25">
      <c r="A4" s="162" t="s">
        <v>4</v>
      </c>
      <c r="B4" s="161" t="s">
        <v>5</v>
      </c>
      <c r="C4" s="218" t="s">
        <v>6</v>
      </c>
      <c r="D4" s="211" t="s">
        <v>7</v>
      </c>
      <c r="E4" s="285" t="s">
        <v>8</v>
      </c>
      <c r="F4" s="285"/>
      <c r="G4" s="285"/>
      <c r="H4" s="286"/>
      <c r="I4" s="58"/>
      <c r="J4" s="58"/>
      <c r="K4" s="58"/>
      <c r="L4" s="58"/>
      <c r="M4" s="58"/>
      <c r="N4" s="58"/>
      <c r="O4" s="58"/>
      <c r="P4" s="58"/>
      <c r="Q4" s="58"/>
      <c r="R4" s="58"/>
      <c r="S4" s="58"/>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row>
    <row r="5" spans="1:46" ht="90" customHeight="1" x14ac:dyDescent="0.25">
      <c r="A5" s="281"/>
      <c r="B5" s="279" t="s">
        <v>9</v>
      </c>
      <c r="C5" s="219">
        <v>1</v>
      </c>
      <c r="D5" s="194">
        <v>43474</v>
      </c>
      <c r="E5" s="287" t="s">
        <v>10</v>
      </c>
      <c r="F5" s="287"/>
      <c r="G5" s="287"/>
      <c r="H5" s="288"/>
      <c r="I5" s="58"/>
      <c r="J5" s="58"/>
      <c r="K5" s="58"/>
      <c r="L5" s="58"/>
      <c r="M5" s="58"/>
      <c r="N5" s="58"/>
      <c r="O5" s="58"/>
      <c r="P5" s="58"/>
      <c r="Q5" s="58"/>
      <c r="R5" s="58"/>
      <c r="S5" s="58"/>
      <c r="T5" s="54"/>
      <c r="U5" s="54"/>
      <c r="V5" s="54"/>
      <c r="W5" s="54"/>
      <c r="X5" s="58"/>
      <c r="Y5" s="58"/>
      <c r="Z5" s="58"/>
      <c r="AA5" s="58"/>
      <c r="AB5" s="58"/>
      <c r="AC5" s="58"/>
      <c r="AD5" s="58"/>
      <c r="AE5" s="58"/>
      <c r="AF5" s="59"/>
      <c r="AG5" s="59"/>
      <c r="AH5" s="59"/>
      <c r="AI5" s="59"/>
      <c r="AJ5" s="59"/>
      <c r="AK5" s="59"/>
      <c r="AL5" s="59"/>
      <c r="AM5" s="59"/>
      <c r="AN5" s="59"/>
      <c r="AO5" s="59"/>
      <c r="AP5" s="59"/>
      <c r="AQ5" s="59"/>
      <c r="AR5" s="59"/>
      <c r="AS5" s="59"/>
      <c r="AT5" s="59"/>
    </row>
    <row r="6" spans="1:46" ht="90" customHeight="1" x14ac:dyDescent="0.25">
      <c r="A6" s="282"/>
      <c r="B6" s="280"/>
      <c r="C6" s="220">
        <v>2</v>
      </c>
      <c r="D6" s="55">
        <v>43550</v>
      </c>
      <c r="E6" s="289" t="s">
        <v>11</v>
      </c>
      <c r="F6" s="289"/>
      <c r="G6" s="289"/>
      <c r="H6" s="290"/>
      <c r="I6" s="56"/>
      <c r="J6" s="57"/>
      <c r="K6" s="57"/>
      <c r="L6" s="56"/>
      <c r="M6" s="56"/>
      <c r="N6" s="56"/>
      <c r="O6" s="56"/>
      <c r="P6" s="56"/>
      <c r="Q6" s="56"/>
      <c r="R6" s="56"/>
      <c r="S6" s="56"/>
      <c r="T6" s="56"/>
      <c r="U6" s="56"/>
      <c r="V6" s="58"/>
      <c r="W6" s="58"/>
      <c r="X6" s="58"/>
      <c r="Y6" s="58"/>
      <c r="Z6" s="58"/>
      <c r="AA6" s="58"/>
      <c r="AB6" s="58"/>
      <c r="AC6" s="58"/>
      <c r="AD6" s="58"/>
      <c r="AE6" s="58"/>
      <c r="AF6" s="59"/>
      <c r="AG6" s="59"/>
      <c r="AH6" s="59"/>
      <c r="AI6" s="59"/>
      <c r="AJ6" s="59"/>
      <c r="AK6" s="59"/>
      <c r="AL6" s="59"/>
      <c r="AM6" s="59"/>
      <c r="AN6" s="59"/>
      <c r="AO6" s="59"/>
      <c r="AP6" s="59"/>
      <c r="AQ6" s="59"/>
      <c r="AR6" s="59"/>
      <c r="AS6" s="59"/>
      <c r="AT6" s="59"/>
    </row>
    <row r="7" spans="1:46" ht="90" customHeight="1" x14ac:dyDescent="0.25">
      <c r="A7" s="282"/>
      <c r="B7" s="280"/>
      <c r="C7" s="221">
        <v>3</v>
      </c>
      <c r="D7" s="195">
        <v>43578</v>
      </c>
      <c r="E7" s="283" t="s">
        <v>12</v>
      </c>
      <c r="F7" s="283"/>
      <c r="G7" s="283"/>
      <c r="H7" s="284"/>
      <c r="I7" s="56"/>
      <c r="J7" s="57"/>
      <c r="K7" s="57"/>
      <c r="L7" s="56"/>
      <c r="M7" s="56"/>
      <c r="N7" s="56"/>
      <c r="O7" s="56"/>
      <c r="P7" s="56"/>
      <c r="Q7" s="56"/>
      <c r="R7" s="56"/>
      <c r="S7" s="56"/>
      <c r="T7" s="56"/>
      <c r="U7" s="56"/>
      <c r="V7" s="58"/>
      <c r="W7" s="58"/>
      <c r="X7" s="58"/>
      <c r="Y7" s="58"/>
      <c r="Z7" s="58"/>
      <c r="AA7" s="58"/>
      <c r="AB7" s="58"/>
      <c r="AC7" s="58"/>
      <c r="AD7" s="58"/>
      <c r="AE7" s="58"/>
      <c r="AF7" s="59"/>
      <c r="AG7" s="59"/>
      <c r="AH7" s="59"/>
      <c r="AI7" s="59"/>
      <c r="AJ7" s="59"/>
      <c r="AK7" s="59"/>
      <c r="AL7" s="59"/>
      <c r="AM7" s="59"/>
      <c r="AN7" s="59"/>
      <c r="AO7" s="59"/>
      <c r="AP7" s="59"/>
      <c r="AQ7" s="59"/>
      <c r="AR7" s="59"/>
      <c r="AS7" s="59"/>
      <c r="AT7" s="59"/>
    </row>
    <row r="8" spans="1:46" ht="90" customHeight="1" x14ac:dyDescent="0.25">
      <c r="A8" s="196"/>
      <c r="B8" s="204"/>
      <c r="C8" s="220">
        <v>4</v>
      </c>
      <c r="D8" s="55">
        <v>43675</v>
      </c>
      <c r="E8" s="283" t="s">
        <v>13</v>
      </c>
      <c r="F8" s="283"/>
      <c r="G8" s="283"/>
      <c r="H8" s="284"/>
      <c r="I8" s="56"/>
      <c r="J8" s="57"/>
      <c r="K8" s="57"/>
      <c r="L8" s="56"/>
      <c r="M8" s="56"/>
      <c r="N8" s="56"/>
      <c r="O8" s="56"/>
      <c r="P8" s="56"/>
      <c r="Q8" s="56"/>
      <c r="R8" s="56"/>
      <c r="S8" s="56"/>
      <c r="T8" s="56"/>
      <c r="U8" s="56"/>
      <c r="V8" s="58"/>
      <c r="W8" s="58"/>
      <c r="X8" s="58"/>
      <c r="Y8" s="58"/>
      <c r="Z8" s="58"/>
      <c r="AA8" s="58"/>
      <c r="AB8" s="58"/>
      <c r="AC8" s="58"/>
      <c r="AD8" s="58"/>
      <c r="AE8" s="58"/>
      <c r="AF8" s="59"/>
      <c r="AG8" s="59"/>
      <c r="AH8" s="59"/>
      <c r="AI8" s="59"/>
      <c r="AJ8" s="59"/>
      <c r="AK8" s="59"/>
      <c r="AL8" s="59"/>
      <c r="AM8" s="59"/>
      <c r="AN8" s="59"/>
      <c r="AO8" s="59"/>
      <c r="AP8" s="59"/>
      <c r="AQ8" s="59"/>
      <c r="AR8" s="59"/>
      <c r="AS8" s="59"/>
      <c r="AT8" s="59"/>
    </row>
    <row r="9" spans="1:46" ht="90" customHeight="1" x14ac:dyDescent="0.25">
      <c r="A9" s="196"/>
      <c r="B9" s="204"/>
      <c r="C9" s="221">
        <v>5</v>
      </c>
      <c r="D9" s="195">
        <v>43782</v>
      </c>
      <c r="E9" s="297" t="s">
        <v>14</v>
      </c>
      <c r="F9" s="297"/>
      <c r="G9" s="297"/>
      <c r="H9" s="298"/>
      <c r="I9" s="56"/>
      <c r="J9" s="57"/>
      <c r="K9" s="57"/>
      <c r="L9" s="56"/>
      <c r="M9" s="56"/>
      <c r="N9" s="56"/>
      <c r="O9" s="56"/>
      <c r="P9" s="56"/>
      <c r="Q9" s="56"/>
      <c r="R9" s="56"/>
      <c r="S9" s="56"/>
      <c r="T9" s="56"/>
      <c r="U9" s="56"/>
      <c r="V9" s="58"/>
      <c r="W9" s="58"/>
      <c r="X9" s="58"/>
      <c r="Y9" s="58"/>
      <c r="Z9" s="58"/>
      <c r="AA9" s="58"/>
      <c r="AB9" s="58"/>
      <c r="AC9" s="58"/>
      <c r="AD9" s="58"/>
      <c r="AE9" s="58"/>
      <c r="AF9" s="59"/>
      <c r="AG9" s="59"/>
      <c r="AH9" s="59"/>
      <c r="AI9" s="59"/>
      <c r="AJ9" s="59"/>
      <c r="AK9" s="59"/>
      <c r="AL9" s="59"/>
      <c r="AM9" s="59"/>
      <c r="AN9" s="59"/>
      <c r="AO9" s="59"/>
      <c r="AP9" s="59"/>
      <c r="AQ9" s="59"/>
      <c r="AR9" s="59"/>
      <c r="AS9" s="59"/>
      <c r="AT9" s="59"/>
    </row>
    <row r="10" spans="1:46" ht="136.5" customHeight="1" x14ac:dyDescent="0.25">
      <c r="A10" s="60"/>
      <c r="B10" s="61"/>
      <c r="C10" s="222">
        <v>6</v>
      </c>
      <c r="D10" s="217">
        <v>43853</v>
      </c>
      <c r="E10" s="301" t="s">
        <v>15</v>
      </c>
      <c r="F10" s="302"/>
      <c r="G10" s="302"/>
      <c r="H10" s="303"/>
      <c r="I10" s="56"/>
      <c r="J10" s="56"/>
      <c r="K10" s="56"/>
      <c r="L10" s="56"/>
      <c r="M10" s="56"/>
      <c r="N10" s="56"/>
      <c r="O10" s="56"/>
      <c r="P10" s="56"/>
      <c r="Q10" s="56"/>
      <c r="R10" s="56"/>
      <c r="S10" s="56"/>
      <c r="T10" s="56"/>
      <c r="U10" s="56"/>
      <c r="V10" s="58"/>
      <c r="W10" s="58"/>
      <c r="X10" s="58"/>
      <c r="Y10" s="58"/>
      <c r="Z10" s="58"/>
      <c r="AA10" s="58"/>
      <c r="AB10" s="58"/>
      <c r="AC10" s="58"/>
      <c r="AD10" s="58"/>
      <c r="AE10" s="58"/>
      <c r="AF10" s="59"/>
      <c r="AG10" s="59"/>
      <c r="AH10" s="59"/>
      <c r="AI10" s="59"/>
      <c r="AJ10" s="59"/>
      <c r="AK10" s="59"/>
      <c r="AL10" s="59"/>
      <c r="AM10" s="59"/>
      <c r="AN10" s="59"/>
      <c r="AO10" s="59"/>
      <c r="AP10" s="59"/>
      <c r="AQ10" s="59"/>
      <c r="AR10" s="59"/>
      <c r="AS10" s="59"/>
      <c r="AT10" s="59"/>
    </row>
    <row r="11" spans="1:46" ht="136.5" customHeight="1" x14ac:dyDescent="0.25">
      <c r="A11" s="60"/>
      <c r="B11" s="61"/>
      <c r="C11" s="223">
        <v>7</v>
      </c>
      <c r="D11" s="224">
        <v>43865</v>
      </c>
      <c r="E11" s="304" t="s">
        <v>16</v>
      </c>
      <c r="F11" s="304"/>
      <c r="G11" s="304"/>
      <c r="H11" s="305"/>
      <c r="I11" s="56"/>
      <c r="J11" s="56"/>
      <c r="K11" s="56"/>
      <c r="L11" s="56"/>
      <c r="M11" s="56"/>
      <c r="N11" s="56"/>
      <c r="O11" s="56"/>
      <c r="P11" s="56"/>
      <c r="Q11" s="56"/>
      <c r="R11" s="56"/>
      <c r="S11" s="56"/>
      <c r="T11" s="56"/>
      <c r="U11" s="56"/>
      <c r="V11" s="58"/>
      <c r="W11" s="58"/>
      <c r="X11" s="58"/>
      <c r="Y11" s="58"/>
      <c r="Z11" s="58"/>
      <c r="AA11" s="58"/>
      <c r="AB11" s="58"/>
      <c r="AC11" s="58"/>
      <c r="AD11" s="58"/>
      <c r="AE11" s="58"/>
      <c r="AF11" s="59"/>
      <c r="AG11" s="59"/>
      <c r="AH11" s="59"/>
      <c r="AI11" s="59"/>
      <c r="AJ11" s="59"/>
      <c r="AK11" s="59"/>
      <c r="AL11" s="59"/>
      <c r="AM11" s="59"/>
      <c r="AN11" s="59"/>
      <c r="AO11" s="59"/>
      <c r="AP11" s="59"/>
      <c r="AQ11" s="59"/>
      <c r="AR11" s="59"/>
      <c r="AS11" s="59"/>
      <c r="AT11" s="59"/>
    </row>
    <row r="12" spans="1:46" x14ac:dyDescent="0.25">
      <c r="A12" s="54"/>
      <c r="B12" s="54"/>
      <c r="C12" s="54"/>
      <c r="D12" s="62"/>
      <c r="E12" s="54"/>
      <c r="F12" s="54"/>
      <c r="G12" s="54"/>
      <c r="H12" s="54"/>
      <c r="I12" s="54"/>
      <c r="J12" s="54"/>
      <c r="K12" s="54"/>
      <c r="L12" s="54"/>
      <c r="M12" s="54"/>
      <c r="N12" s="54"/>
      <c r="O12" s="54"/>
      <c r="P12" s="54"/>
      <c r="Q12" s="54"/>
      <c r="R12" s="54"/>
      <c r="S12" s="54"/>
      <c r="T12" s="54"/>
      <c r="U12" s="54"/>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row>
    <row r="13" spans="1:46" ht="15" customHeight="1" x14ac:dyDescent="0.25">
      <c r="A13" s="260" t="s">
        <v>17</v>
      </c>
      <c r="B13" s="261"/>
      <c r="C13" s="63"/>
      <c r="D13" s="266"/>
      <c r="E13" s="267"/>
      <c r="F13" s="267"/>
      <c r="G13" s="267"/>
      <c r="H13" s="267"/>
      <c r="I13" s="267"/>
      <c r="J13" s="267"/>
      <c r="K13" s="267"/>
      <c r="L13" s="267"/>
      <c r="M13" s="267"/>
      <c r="N13" s="267"/>
      <c r="O13" s="267"/>
      <c r="P13" s="267"/>
      <c r="Q13" s="267"/>
      <c r="R13" s="267"/>
      <c r="S13" s="267"/>
      <c r="T13" s="267"/>
      <c r="U13" s="267"/>
      <c r="V13" s="245" t="s">
        <v>18</v>
      </c>
      <c r="W13" s="245"/>
      <c r="X13" s="245"/>
      <c r="Y13" s="245"/>
      <c r="Z13" s="245"/>
      <c r="AA13" s="250" t="s">
        <v>18</v>
      </c>
      <c r="AB13" s="250"/>
      <c r="AC13" s="250"/>
      <c r="AD13" s="250"/>
      <c r="AE13" s="250"/>
      <c r="AF13" s="245" t="s">
        <v>18</v>
      </c>
      <c r="AG13" s="245"/>
      <c r="AH13" s="245"/>
      <c r="AI13" s="245"/>
      <c r="AJ13" s="245"/>
      <c r="AK13" s="251" t="s">
        <v>18</v>
      </c>
      <c r="AL13" s="251"/>
      <c r="AM13" s="251"/>
      <c r="AN13" s="251"/>
      <c r="AO13" s="251"/>
      <c r="AP13" s="252" t="s">
        <v>18</v>
      </c>
      <c r="AQ13" s="252"/>
      <c r="AR13" s="252"/>
      <c r="AS13" s="252"/>
      <c r="AT13" s="252"/>
    </row>
    <row r="14" spans="1:46" ht="15.75" customHeight="1" thickBot="1" x14ac:dyDescent="0.3">
      <c r="A14" s="262"/>
      <c r="B14" s="263"/>
      <c r="C14" s="64"/>
      <c r="D14" s="268"/>
      <c r="E14" s="269"/>
      <c r="F14" s="269"/>
      <c r="G14" s="269"/>
      <c r="H14" s="269"/>
      <c r="I14" s="269"/>
      <c r="J14" s="269"/>
      <c r="K14" s="269"/>
      <c r="L14" s="269"/>
      <c r="M14" s="269"/>
      <c r="N14" s="269"/>
      <c r="O14" s="269"/>
      <c r="P14" s="269"/>
      <c r="Q14" s="269"/>
      <c r="R14" s="269"/>
      <c r="S14" s="269"/>
      <c r="T14" s="269"/>
      <c r="U14" s="269"/>
      <c r="V14" s="249" t="s">
        <v>19</v>
      </c>
      <c r="W14" s="249"/>
      <c r="X14" s="249"/>
      <c r="Y14" s="249"/>
      <c r="Z14" s="249"/>
      <c r="AA14" s="250" t="s">
        <v>20</v>
      </c>
      <c r="AB14" s="250"/>
      <c r="AC14" s="250"/>
      <c r="AD14" s="250"/>
      <c r="AE14" s="250"/>
      <c r="AF14" s="249" t="s">
        <v>21</v>
      </c>
      <c r="AG14" s="249"/>
      <c r="AH14" s="249"/>
      <c r="AI14" s="249"/>
      <c r="AJ14" s="249"/>
      <c r="AK14" s="251" t="s">
        <v>22</v>
      </c>
      <c r="AL14" s="251"/>
      <c r="AM14" s="251"/>
      <c r="AN14" s="251"/>
      <c r="AO14" s="251"/>
      <c r="AP14" s="299" t="s">
        <v>23</v>
      </c>
      <c r="AQ14" s="299"/>
      <c r="AR14" s="299"/>
      <c r="AS14" s="299"/>
      <c r="AT14" s="299"/>
    </row>
    <row r="15" spans="1:46" ht="15" customHeight="1" thickBot="1" x14ac:dyDescent="0.3">
      <c r="A15" s="264"/>
      <c r="B15" s="265"/>
      <c r="C15" s="207"/>
      <c r="D15" s="255" t="s">
        <v>24</v>
      </c>
      <c r="E15" s="256"/>
      <c r="F15" s="255"/>
      <c r="G15" s="255"/>
      <c r="H15" s="255"/>
      <c r="I15" s="255"/>
      <c r="J15" s="255"/>
      <c r="K15" s="255"/>
      <c r="L15" s="255"/>
      <c r="M15" s="255"/>
      <c r="N15" s="255"/>
      <c r="O15" s="255"/>
      <c r="P15" s="255"/>
      <c r="Q15" s="255"/>
      <c r="R15" s="255"/>
      <c r="S15" s="257"/>
      <c r="T15" s="210"/>
      <c r="U15" s="210"/>
      <c r="V15" s="243"/>
      <c r="W15" s="243"/>
      <c r="X15" s="277" t="s">
        <v>25</v>
      </c>
      <c r="Y15" s="243" t="s">
        <v>26</v>
      </c>
      <c r="Z15" s="243" t="s">
        <v>27</v>
      </c>
      <c r="AA15" s="236"/>
      <c r="AB15" s="236"/>
      <c r="AC15" s="236" t="s">
        <v>25</v>
      </c>
      <c r="AD15" s="236" t="s">
        <v>26</v>
      </c>
      <c r="AE15" s="236" t="s">
        <v>27</v>
      </c>
      <c r="AF15" s="243"/>
      <c r="AG15" s="243"/>
      <c r="AH15" s="243" t="s">
        <v>25</v>
      </c>
      <c r="AI15" s="243" t="s">
        <v>26</v>
      </c>
      <c r="AJ15" s="243" t="s">
        <v>27</v>
      </c>
      <c r="AK15" s="247"/>
      <c r="AL15" s="247"/>
      <c r="AM15" s="247" t="s">
        <v>25</v>
      </c>
      <c r="AN15" s="247" t="s">
        <v>26</v>
      </c>
      <c r="AO15" s="247" t="s">
        <v>27</v>
      </c>
      <c r="AP15" s="253" t="s">
        <v>28</v>
      </c>
      <c r="AQ15" s="253"/>
      <c r="AR15" s="253"/>
      <c r="AS15" s="253" t="s">
        <v>25</v>
      </c>
      <c r="AT15" s="253" t="s">
        <v>29</v>
      </c>
    </row>
    <row r="16" spans="1:46" ht="43.5" customHeight="1" thickBot="1" x14ac:dyDescent="0.3">
      <c r="A16" s="65" t="s">
        <v>30</v>
      </c>
      <c r="B16" s="66" t="s">
        <v>31</v>
      </c>
      <c r="C16" s="241" t="s">
        <v>32</v>
      </c>
      <c r="D16" s="67" t="s">
        <v>33</v>
      </c>
      <c r="E16" s="68" t="s">
        <v>34</v>
      </c>
      <c r="F16" s="69" t="s">
        <v>35</v>
      </c>
      <c r="G16" s="70" t="s">
        <v>36</v>
      </c>
      <c r="H16" s="70" t="s">
        <v>37</v>
      </c>
      <c r="I16" s="70" t="s">
        <v>38</v>
      </c>
      <c r="J16" s="70" t="s">
        <v>39</v>
      </c>
      <c r="K16" s="70" t="s">
        <v>40</v>
      </c>
      <c r="L16" s="70" t="s">
        <v>41</v>
      </c>
      <c r="M16" s="70" t="s">
        <v>42</v>
      </c>
      <c r="N16" s="70" t="s">
        <v>43</v>
      </c>
      <c r="O16" s="70" t="s">
        <v>44</v>
      </c>
      <c r="P16" s="70" t="s">
        <v>45</v>
      </c>
      <c r="Q16" s="70" t="s">
        <v>46</v>
      </c>
      <c r="R16" s="70" t="s">
        <v>47</v>
      </c>
      <c r="S16" s="70" t="s">
        <v>48</v>
      </c>
      <c r="T16" s="70" t="s">
        <v>49</v>
      </c>
      <c r="U16" s="70" t="s">
        <v>50</v>
      </c>
      <c r="V16" s="208" t="s">
        <v>51</v>
      </c>
      <c r="W16" s="208" t="s">
        <v>52</v>
      </c>
      <c r="X16" s="278"/>
      <c r="Y16" s="244"/>
      <c r="Z16" s="244"/>
      <c r="AA16" s="206" t="s">
        <v>51</v>
      </c>
      <c r="AB16" s="206" t="s">
        <v>52</v>
      </c>
      <c r="AC16" s="237"/>
      <c r="AD16" s="237"/>
      <c r="AE16" s="237"/>
      <c r="AF16" s="208" t="s">
        <v>51</v>
      </c>
      <c r="AG16" s="208" t="s">
        <v>52</v>
      </c>
      <c r="AH16" s="244"/>
      <c r="AI16" s="244"/>
      <c r="AJ16" s="244"/>
      <c r="AK16" s="209" t="s">
        <v>51</v>
      </c>
      <c r="AL16" s="209" t="s">
        <v>52</v>
      </c>
      <c r="AM16" s="248"/>
      <c r="AN16" s="248"/>
      <c r="AO16" s="248"/>
      <c r="AP16" s="213" t="s">
        <v>36</v>
      </c>
      <c r="AQ16" s="213" t="s">
        <v>51</v>
      </c>
      <c r="AR16" s="213" t="s">
        <v>52</v>
      </c>
      <c r="AS16" s="300"/>
      <c r="AT16" s="300"/>
    </row>
    <row r="17" spans="1:47" ht="15.75" thickBot="1" x14ac:dyDescent="0.3">
      <c r="A17" s="71"/>
      <c r="B17" s="72"/>
      <c r="C17" s="241"/>
      <c r="D17" s="73" t="s">
        <v>53</v>
      </c>
      <c r="E17" s="74"/>
      <c r="F17" s="75" t="s">
        <v>53</v>
      </c>
      <c r="G17" s="76" t="s">
        <v>53</v>
      </c>
      <c r="H17" s="76" t="s">
        <v>53</v>
      </c>
      <c r="I17" s="76" t="s">
        <v>53</v>
      </c>
      <c r="J17" s="76" t="s">
        <v>53</v>
      </c>
      <c r="K17" s="76" t="s">
        <v>53</v>
      </c>
      <c r="L17" s="77" t="s">
        <v>53</v>
      </c>
      <c r="M17" s="77" t="s">
        <v>53</v>
      </c>
      <c r="N17" s="77" t="s">
        <v>53</v>
      </c>
      <c r="O17" s="77" t="s">
        <v>53</v>
      </c>
      <c r="P17" s="76" t="s">
        <v>53</v>
      </c>
      <c r="Q17" s="76" t="s">
        <v>53</v>
      </c>
      <c r="R17" s="76" t="s">
        <v>53</v>
      </c>
      <c r="S17" s="76" t="s">
        <v>53</v>
      </c>
      <c r="T17" s="76"/>
      <c r="U17" s="76"/>
      <c r="V17" s="78" t="s">
        <v>53</v>
      </c>
      <c r="W17" s="78"/>
      <c r="X17" s="79" t="s">
        <v>53</v>
      </c>
      <c r="Y17" s="78" t="s">
        <v>53</v>
      </c>
      <c r="Z17" s="78" t="s">
        <v>53</v>
      </c>
      <c r="AA17" s="80" t="s">
        <v>53</v>
      </c>
      <c r="AB17" s="80" t="s">
        <v>53</v>
      </c>
      <c r="AC17" s="80" t="s">
        <v>53</v>
      </c>
      <c r="AD17" s="80" t="s">
        <v>53</v>
      </c>
      <c r="AE17" s="80" t="s">
        <v>53</v>
      </c>
      <c r="AF17" s="78" t="s">
        <v>53</v>
      </c>
      <c r="AG17" s="78" t="s">
        <v>53</v>
      </c>
      <c r="AH17" s="78"/>
      <c r="AI17" s="78" t="s">
        <v>53</v>
      </c>
      <c r="AJ17" s="78" t="s">
        <v>53</v>
      </c>
      <c r="AK17" s="81" t="s">
        <v>53</v>
      </c>
      <c r="AL17" s="81" t="s">
        <v>53</v>
      </c>
      <c r="AM17" s="81" t="s">
        <v>53</v>
      </c>
      <c r="AN17" s="81" t="s">
        <v>53</v>
      </c>
      <c r="AO17" s="81" t="s">
        <v>53</v>
      </c>
      <c r="AP17" s="82" t="s">
        <v>53</v>
      </c>
      <c r="AQ17" s="82"/>
      <c r="AR17" s="82" t="s">
        <v>53</v>
      </c>
      <c r="AS17" s="82" t="s">
        <v>53</v>
      </c>
      <c r="AT17" s="82" t="s">
        <v>53</v>
      </c>
    </row>
    <row r="18" spans="1:47" s="97" customFormat="1" ht="158.25" customHeight="1" x14ac:dyDescent="0.25">
      <c r="A18" s="83">
        <v>1</v>
      </c>
      <c r="B18" s="84" t="s">
        <v>54</v>
      </c>
      <c r="C18" s="84" t="s">
        <v>55</v>
      </c>
      <c r="D18" s="85" t="s">
        <v>56</v>
      </c>
      <c r="E18" s="86">
        <v>0.1</v>
      </c>
      <c r="F18" s="87" t="s">
        <v>57</v>
      </c>
      <c r="G18" s="85" t="s">
        <v>58</v>
      </c>
      <c r="H18" s="85" t="s">
        <v>59</v>
      </c>
      <c r="I18" s="86" t="s">
        <v>60</v>
      </c>
      <c r="J18" s="87" t="s">
        <v>61</v>
      </c>
      <c r="K18" s="87" t="s">
        <v>62</v>
      </c>
      <c r="L18" s="88">
        <v>0</v>
      </c>
      <c r="M18" s="89">
        <v>1000</v>
      </c>
      <c r="N18" s="88">
        <v>0</v>
      </c>
      <c r="O18" s="88">
        <v>0</v>
      </c>
      <c r="P18" s="89">
        <v>1000</v>
      </c>
      <c r="Q18" s="90" t="s">
        <v>63</v>
      </c>
      <c r="R18" s="85" t="s">
        <v>64</v>
      </c>
      <c r="S18" s="85" t="s">
        <v>65</v>
      </c>
      <c r="T18" s="158" t="s">
        <v>66</v>
      </c>
      <c r="U18" s="91" t="s">
        <v>67</v>
      </c>
      <c r="V18" s="92">
        <f>L18</f>
        <v>0</v>
      </c>
      <c r="W18" s="37">
        <f>1147/1000</f>
        <v>1.147</v>
      </c>
      <c r="X18" s="93" t="s">
        <v>68</v>
      </c>
      <c r="Y18" s="38" t="s">
        <v>69</v>
      </c>
      <c r="Z18" s="38" t="s">
        <v>70</v>
      </c>
      <c r="AA18" s="94">
        <f>M18</f>
        <v>1000</v>
      </c>
      <c r="AB18" s="189">
        <v>1147</v>
      </c>
      <c r="AC18" s="93">
        <v>1</v>
      </c>
      <c r="AD18" s="36" t="s">
        <v>69</v>
      </c>
      <c r="AE18" s="36" t="s">
        <v>70</v>
      </c>
      <c r="AF18" s="92">
        <f t="shared" ref="AF18:AF23" si="0">N18</f>
        <v>0</v>
      </c>
      <c r="AG18" s="189">
        <v>1300</v>
      </c>
      <c r="AH18" s="95" t="s">
        <v>71</v>
      </c>
      <c r="AI18" s="36" t="s">
        <v>72</v>
      </c>
      <c r="AJ18" s="36" t="s">
        <v>73</v>
      </c>
      <c r="AK18" s="92">
        <f>O18</f>
        <v>0</v>
      </c>
      <c r="AL18" s="37">
        <v>0</v>
      </c>
      <c r="AM18" s="95" t="s">
        <v>68</v>
      </c>
      <c r="AN18" s="34" t="s">
        <v>74</v>
      </c>
      <c r="AO18" s="36" t="s">
        <v>73</v>
      </c>
      <c r="AP18" s="85" t="s">
        <v>58</v>
      </c>
      <c r="AQ18" s="96">
        <f>P18</f>
        <v>1000</v>
      </c>
      <c r="AR18" s="205">
        <f>AB18+AG18</f>
        <v>2447</v>
      </c>
      <c r="AS18" s="93">
        <v>1</v>
      </c>
      <c r="AT18" s="38" t="s">
        <v>69</v>
      </c>
    </row>
    <row r="19" spans="1:47" s="97" customFormat="1" ht="155.25" customHeight="1" x14ac:dyDescent="0.25">
      <c r="A19" s="83">
        <v>2</v>
      </c>
      <c r="B19" s="84" t="s">
        <v>54</v>
      </c>
      <c r="C19" s="84" t="s">
        <v>55</v>
      </c>
      <c r="D19" s="85" t="s">
        <v>75</v>
      </c>
      <c r="E19" s="86">
        <v>0.06</v>
      </c>
      <c r="F19" s="87" t="s">
        <v>57</v>
      </c>
      <c r="G19" s="85" t="s">
        <v>76</v>
      </c>
      <c r="H19" s="85" t="s">
        <v>77</v>
      </c>
      <c r="I19" s="98">
        <v>0.18099999999999999</v>
      </c>
      <c r="J19" s="87" t="s">
        <v>78</v>
      </c>
      <c r="K19" s="87" t="s">
        <v>79</v>
      </c>
      <c r="L19" s="99">
        <v>0</v>
      </c>
      <c r="M19" s="100">
        <v>0.3</v>
      </c>
      <c r="N19" s="100">
        <v>0.5</v>
      </c>
      <c r="O19" s="100">
        <v>0.65</v>
      </c>
      <c r="P19" s="101">
        <f>+O19</f>
        <v>0.65</v>
      </c>
      <c r="Q19" s="90" t="s">
        <v>80</v>
      </c>
      <c r="R19" s="85" t="s">
        <v>81</v>
      </c>
      <c r="S19" s="85" t="s">
        <v>65</v>
      </c>
      <c r="T19" s="91">
        <v>18.100000000000001</v>
      </c>
      <c r="U19" s="91" t="s">
        <v>67</v>
      </c>
      <c r="V19" s="92">
        <f t="shared" ref="V19:V34" si="1">L19</f>
        <v>0</v>
      </c>
      <c r="W19" s="39">
        <v>0.27400000000000002</v>
      </c>
      <c r="X19" s="93" t="s">
        <v>68</v>
      </c>
      <c r="Y19" s="38" t="s">
        <v>82</v>
      </c>
      <c r="Z19" s="38" t="s">
        <v>83</v>
      </c>
      <c r="AA19" s="102">
        <f t="shared" ref="AA19:AA25" si="2">M19</f>
        <v>0.3</v>
      </c>
      <c r="AB19" s="198">
        <v>0.33800000000000002</v>
      </c>
      <c r="AC19" s="199">
        <v>1</v>
      </c>
      <c r="AD19" s="200" t="s">
        <v>84</v>
      </c>
      <c r="AE19" s="200" t="s">
        <v>85</v>
      </c>
      <c r="AF19" s="92">
        <f t="shared" si="0"/>
        <v>0.5</v>
      </c>
      <c r="AG19" s="39">
        <v>0.34499999999999997</v>
      </c>
      <c r="AH19" s="203">
        <f>AG19/AF19</f>
        <v>0.69</v>
      </c>
      <c r="AI19" s="36" t="s">
        <v>86</v>
      </c>
      <c r="AJ19" s="36" t="s">
        <v>85</v>
      </c>
      <c r="AK19" s="92">
        <f t="shared" ref="AK19:AK25" si="3">O19</f>
        <v>0.65</v>
      </c>
      <c r="AL19" s="37">
        <v>0.496</v>
      </c>
      <c r="AM19" s="103">
        <f>AL19/AK19</f>
        <v>0.7630769230769231</v>
      </c>
      <c r="AN19" s="36" t="s">
        <v>87</v>
      </c>
      <c r="AO19" s="36" t="s">
        <v>85</v>
      </c>
      <c r="AP19" s="85" t="s">
        <v>76</v>
      </c>
      <c r="AQ19" s="92">
        <f t="shared" ref="AQ19:AQ34" si="4">P19</f>
        <v>0.65</v>
      </c>
      <c r="AR19" s="92">
        <v>0.496</v>
      </c>
      <c r="AS19" s="37">
        <f>AR19/AQ19</f>
        <v>0.7630769230769231</v>
      </c>
      <c r="AT19" s="36" t="s">
        <v>87</v>
      </c>
      <c r="AU19" s="36" t="s">
        <v>87</v>
      </c>
    </row>
    <row r="20" spans="1:47" s="97" customFormat="1" ht="169.5" customHeight="1" x14ac:dyDescent="0.25">
      <c r="A20" s="83">
        <v>3</v>
      </c>
      <c r="B20" s="84" t="s">
        <v>88</v>
      </c>
      <c r="C20" s="84" t="s">
        <v>89</v>
      </c>
      <c r="D20" s="85" t="s">
        <v>90</v>
      </c>
      <c r="E20" s="86">
        <v>0.1</v>
      </c>
      <c r="F20" s="91" t="s">
        <v>57</v>
      </c>
      <c r="G20" s="84" t="s">
        <v>91</v>
      </c>
      <c r="H20" s="84" t="s">
        <v>92</v>
      </c>
      <c r="I20" s="104" t="s">
        <v>93</v>
      </c>
      <c r="J20" s="91" t="s">
        <v>78</v>
      </c>
      <c r="K20" s="91" t="s">
        <v>94</v>
      </c>
      <c r="L20" s="99">
        <v>0</v>
      </c>
      <c r="M20" s="100">
        <v>0.5</v>
      </c>
      <c r="N20" s="100">
        <v>0</v>
      </c>
      <c r="O20" s="100">
        <v>0.95</v>
      </c>
      <c r="P20" s="105">
        <v>0.95</v>
      </c>
      <c r="Q20" s="90" t="s">
        <v>95</v>
      </c>
      <c r="R20" s="84" t="s">
        <v>96</v>
      </c>
      <c r="S20" s="85" t="s">
        <v>65</v>
      </c>
      <c r="T20" s="158" t="s">
        <v>96</v>
      </c>
      <c r="U20" s="91" t="s">
        <v>67</v>
      </c>
      <c r="V20" s="92">
        <f t="shared" si="1"/>
        <v>0</v>
      </c>
      <c r="W20" s="39">
        <f>10889299884/61277787000</f>
        <v>0.17770386982153907</v>
      </c>
      <c r="X20" s="93" t="s">
        <v>68</v>
      </c>
      <c r="Y20" s="38" t="s">
        <v>97</v>
      </c>
      <c r="Z20" s="38" t="s">
        <v>98</v>
      </c>
      <c r="AA20" s="102">
        <f t="shared" si="2"/>
        <v>0.5</v>
      </c>
      <c r="AB20" s="190">
        <f>12858112885/61277787000</f>
        <v>0.20983317959899564</v>
      </c>
      <c r="AC20" s="93">
        <f>AB20/AA20</f>
        <v>0.41966635919799128</v>
      </c>
      <c r="AD20" s="36" t="s">
        <v>99</v>
      </c>
      <c r="AE20" s="36" t="s">
        <v>98</v>
      </c>
      <c r="AF20" s="92">
        <f t="shared" si="0"/>
        <v>0</v>
      </c>
      <c r="AG20" s="37">
        <f>32157638072/62277787000</f>
        <v>0.51635807277480816</v>
      </c>
      <c r="AH20" s="95" t="s">
        <v>71</v>
      </c>
      <c r="AI20" s="36" t="s">
        <v>100</v>
      </c>
      <c r="AJ20" s="36" t="s">
        <v>98</v>
      </c>
      <c r="AK20" s="92">
        <f t="shared" si="3"/>
        <v>0.95</v>
      </c>
      <c r="AL20" s="37">
        <f>63326183707/65763979485</f>
        <v>0.96293113955252607</v>
      </c>
      <c r="AM20" s="103">
        <v>1</v>
      </c>
      <c r="AN20" s="34" t="s">
        <v>101</v>
      </c>
      <c r="AO20" s="36" t="s">
        <v>98</v>
      </c>
      <c r="AP20" s="84" t="s">
        <v>91</v>
      </c>
      <c r="AQ20" s="92">
        <f t="shared" si="4"/>
        <v>0.95</v>
      </c>
      <c r="AR20" s="47">
        <f>AL20</f>
        <v>0.96293113955252607</v>
      </c>
      <c r="AS20" s="93">
        <v>1</v>
      </c>
      <c r="AT20" s="34" t="s">
        <v>102</v>
      </c>
    </row>
    <row r="21" spans="1:47" s="97" customFormat="1" ht="115.5" customHeight="1" thickBot="1" x14ac:dyDescent="0.3">
      <c r="A21" s="83">
        <v>4</v>
      </c>
      <c r="B21" s="84" t="s">
        <v>88</v>
      </c>
      <c r="C21" s="84" t="s">
        <v>89</v>
      </c>
      <c r="D21" s="85" t="s">
        <v>103</v>
      </c>
      <c r="E21" s="86">
        <v>0.02</v>
      </c>
      <c r="F21" s="91" t="s">
        <v>104</v>
      </c>
      <c r="G21" s="84" t="s">
        <v>105</v>
      </c>
      <c r="H21" s="84" t="s">
        <v>106</v>
      </c>
      <c r="I21" s="104" t="s">
        <v>107</v>
      </c>
      <c r="J21" s="91" t="s">
        <v>78</v>
      </c>
      <c r="K21" s="91" t="s">
        <v>108</v>
      </c>
      <c r="L21" s="99">
        <v>0</v>
      </c>
      <c r="M21" s="100">
        <v>0</v>
      </c>
      <c r="N21" s="100">
        <v>0.2</v>
      </c>
      <c r="O21" s="100">
        <v>0.4</v>
      </c>
      <c r="P21" s="101">
        <v>0.4</v>
      </c>
      <c r="Q21" s="90" t="s">
        <v>95</v>
      </c>
      <c r="R21" s="84" t="s">
        <v>96</v>
      </c>
      <c r="S21" s="85" t="s">
        <v>65</v>
      </c>
      <c r="T21" s="158" t="s">
        <v>96</v>
      </c>
      <c r="U21" s="91" t="s">
        <v>67</v>
      </c>
      <c r="V21" s="92">
        <f t="shared" si="1"/>
        <v>0</v>
      </c>
      <c r="W21" s="39">
        <f>1262282014/61277787000</f>
        <v>2.0599340736635937E-2</v>
      </c>
      <c r="X21" s="93" t="s">
        <v>68</v>
      </c>
      <c r="Y21" s="38" t="s">
        <v>109</v>
      </c>
      <c r="Z21" s="38" t="s">
        <v>98</v>
      </c>
      <c r="AA21" s="102">
        <f t="shared" si="2"/>
        <v>0</v>
      </c>
      <c r="AB21" s="190">
        <f>4362448190/61277787000</f>
        <v>7.11913468741944E-2</v>
      </c>
      <c r="AC21" s="93" t="s">
        <v>68</v>
      </c>
      <c r="AD21" s="36" t="s">
        <v>110</v>
      </c>
      <c r="AE21" s="36" t="s">
        <v>98</v>
      </c>
      <c r="AF21" s="92">
        <f t="shared" si="0"/>
        <v>0.2</v>
      </c>
      <c r="AG21" s="37">
        <f>7615847070/62277787000</f>
        <v>0.12228833805542898</v>
      </c>
      <c r="AH21" s="93">
        <f>AG21/AF21</f>
        <v>0.6114416902771449</v>
      </c>
      <c r="AI21" s="36" t="s">
        <v>111</v>
      </c>
      <c r="AJ21" s="36" t="s">
        <v>98</v>
      </c>
      <c r="AK21" s="92">
        <f t="shared" si="3"/>
        <v>0.4</v>
      </c>
      <c r="AL21" s="37">
        <f>13878380671/65763979485</f>
        <v>0.21103316404636824</v>
      </c>
      <c r="AM21" s="103">
        <f t="shared" ref="AM21:AM34" si="5">AL21/AK21</f>
        <v>0.52758291011592051</v>
      </c>
      <c r="AN21" s="34" t="s">
        <v>112</v>
      </c>
      <c r="AO21" s="36" t="s">
        <v>98</v>
      </c>
      <c r="AP21" s="84" t="s">
        <v>105</v>
      </c>
      <c r="AQ21" s="92">
        <f t="shared" si="4"/>
        <v>0.4</v>
      </c>
      <c r="AR21" s="48">
        <f>AL21</f>
        <v>0.21103316404636824</v>
      </c>
      <c r="AS21" s="93">
        <f t="shared" ref="AS21:AS34" si="6">AR21/AQ21</f>
        <v>0.52758291011592051</v>
      </c>
      <c r="AT21" s="34" t="s">
        <v>112</v>
      </c>
    </row>
    <row r="22" spans="1:47" s="97" customFormat="1" ht="116.25" customHeight="1" thickBot="1" x14ac:dyDescent="0.3">
      <c r="A22" s="83">
        <v>5</v>
      </c>
      <c r="B22" s="84" t="s">
        <v>88</v>
      </c>
      <c r="C22" s="84" t="s">
        <v>89</v>
      </c>
      <c r="D22" s="85" t="s">
        <v>113</v>
      </c>
      <c r="E22" s="86">
        <v>0.06</v>
      </c>
      <c r="F22" s="91" t="s">
        <v>104</v>
      </c>
      <c r="G22" s="84" t="s">
        <v>114</v>
      </c>
      <c r="H22" s="84" t="s">
        <v>115</v>
      </c>
      <c r="I22" s="104" t="s">
        <v>116</v>
      </c>
      <c r="J22" s="91" t="s">
        <v>78</v>
      </c>
      <c r="K22" s="91" t="s">
        <v>108</v>
      </c>
      <c r="L22" s="100">
        <v>0.1</v>
      </c>
      <c r="M22" s="100">
        <v>0.2</v>
      </c>
      <c r="N22" s="100">
        <v>0.4</v>
      </c>
      <c r="O22" s="100">
        <v>0.5</v>
      </c>
      <c r="P22" s="101">
        <v>0.5</v>
      </c>
      <c r="Q22" s="90" t="s">
        <v>95</v>
      </c>
      <c r="R22" s="84" t="s">
        <v>96</v>
      </c>
      <c r="S22" s="85" t="s">
        <v>65</v>
      </c>
      <c r="T22" s="158" t="s">
        <v>96</v>
      </c>
      <c r="U22" s="91" t="s">
        <v>67</v>
      </c>
      <c r="V22" s="92">
        <f t="shared" si="1"/>
        <v>0.1</v>
      </c>
      <c r="W22" s="39">
        <f>7930561284/31483353018</f>
        <v>0.25189697169376635</v>
      </c>
      <c r="X22" s="93">
        <v>1</v>
      </c>
      <c r="Y22" s="38" t="s">
        <v>117</v>
      </c>
      <c r="Z22" s="38" t="s">
        <v>118</v>
      </c>
      <c r="AA22" s="102">
        <f t="shared" si="2"/>
        <v>0.2</v>
      </c>
      <c r="AB22" s="190">
        <v>0.4627</v>
      </c>
      <c r="AC22" s="93">
        <v>1</v>
      </c>
      <c r="AD22" s="36" t="s">
        <v>119</v>
      </c>
      <c r="AE22" s="36" t="s">
        <v>120</v>
      </c>
      <c r="AF22" s="92">
        <f t="shared" si="0"/>
        <v>0.4</v>
      </c>
      <c r="AG22" s="37">
        <f>16478986277/31483353048</f>
        <v>0.52341903519221367</v>
      </c>
      <c r="AH22" s="103">
        <v>1</v>
      </c>
      <c r="AI22" s="36" t="s">
        <v>121</v>
      </c>
      <c r="AJ22" s="36" t="s">
        <v>120</v>
      </c>
      <c r="AK22" s="92">
        <f t="shared" si="3"/>
        <v>0.5</v>
      </c>
      <c r="AL22" s="37">
        <f>20466302976/27997160563</f>
        <v>0.73101352295873534</v>
      </c>
      <c r="AM22" s="103">
        <v>1</v>
      </c>
      <c r="AN22" s="34" t="s">
        <v>122</v>
      </c>
      <c r="AO22" s="36" t="s">
        <v>120</v>
      </c>
      <c r="AP22" s="84" t="s">
        <v>114</v>
      </c>
      <c r="AQ22" s="92">
        <f t="shared" si="4"/>
        <v>0.5</v>
      </c>
      <c r="AR22" s="48">
        <f>AL22</f>
        <v>0.73101352295873534</v>
      </c>
      <c r="AS22" s="93">
        <v>1</v>
      </c>
      <c r="AT22" s="34" t="s">
        <v>122</v>
      </c>
    </row>
    <row r="23" spans="1:47" s="97" customFormat="1" ht="174.75" customHeight="1" thickBot="1" x14ac:dyDescent="0.3">
      <c r="A23" s="83">
        <v>6</v>
      </c>
      <c r="B23" s="84" t="s">
        <v>88</v>
      </c>
      <c r="C23" s="84" t="s">
        <v>89</v>
      </c>
      <c r="D23" s="85" t="s">
        <v>123</v>
      </c>
      <c r="E23" s="86">
        <v>0.04</v>
      </c>
      <c r="F23" s="91" t="s">
        <v>104</v>
      </c>
      <c r="G23" s="84" t="s">
        <v>124</v>
      </c>
      <c r="H23" s="84" t="s">
        <v>125</v>
      </c>
      <c r="I23" s="104" t="s">
        <v>126</v>
      </c>
      <c r="J23" s="91" t="s">
        <v>78</v>
      </c>
      <c r="K23" s="91" t="s">
        <v>108</v>
      </c>
      <c r="L23" s="100">
        <v>0.05</v>
      </c>
      <c r="M23" s="100">
        <v>0.2</v>
      </c>
      <c r="N23" s="100">
        <v>0.3</v>
      </c>
      <c r="O23" s="100">
        <v>0.5</v>
      </c>
      <c r="P23" s="101">
        <f>+O23</f>
        <v>0.5</v>
      </c>
      <c r="Q23" s="90" t="s">
        <v>95</v>
      </c>
      <c r="R23" s="84" t="s">
        <v>96</v>
      </c>
      <c r="S23" s="85" t="s">
        <v>65</v>
      </c>
      <c r="T23" s="158" t="s">
        <v>96</v>
      </c>
      <c r="U23" s="91" t="s">
        <v>67</v>
      </c>
      <c r="V23" s="92">
        <f t="shared" si="1"/>
        <v>0.05</v>
      </c>
      <c r="W23" s="39">
        <f>13994042367/88921158176</f>
        <v>0.15737584455773565</v>
      </c>
      <c r="X23" s="93">
        <v>1</v>
      </c>
      <c r="Y23" s="38" t="s">
        <v>127</v>
      </c>
      <c r="Z23" s="38" t="s">
        <v>128</v>
      </c>
      <c r="AA23" s="102">
        <f t="shared" si="2"/>
        <v>0.2</v>
      </c>
      <c r="AB23" s="190">
        <v>0.17660000000000001</v>
      </c>
      <c r="AC23" s="93">
        <f>AB23/AA23</f>
        <v>0.88300000000000001</v>
      </c>
      <c r="AD23" s="36" t="s">
        <v>129</v>
      </c>
      <c r="AE23" s="36" t="s">
        <v>128</v>
      </c>
      <c r="AF23" s="92">
        <f t="shared" si="0"/>
        <v>0.3</v>
      </c>
      <c r="AG23" s="37">
        <f>16946546566/57485686947</f>
        <v>0.29479593036131208</v>
      </c>
      <c r="AH23" s="93">
        <f>AG23/AF23</f>
        <v>0.98265310120437366</v>
      </c>
      <c r="AI23" s="36" t="s">
        <v>130</v>
      </c>
      <c r="AJ23" s="36" t="s">
        <v>128</v>
      </c>
      <c r="AK23" s="92">
        <f t="shared" si="3"/>
        <v>0.5</v>
      </c>
      <c r="AL23" s="37">
        <f>36944355869/57158864611</f>
        <v>0.64634516658838959</v>
      </c>
      <c r="AM23" s="103">
        <v>1</v>
      </c>
      <c r="AN23" s="34" t="s">
        <v>131</v>
      </c>
      <c r="AO23" s="36" t="s">
        <v>132</v>
      </c>
      <c r="AP23" s="84" t="s">
        <v>124</v>
      </c>
      <c r="AQ23" s="92">
        <f t="shared" si="4"/>
        <v>0.5</v>
      </c>
      <c r="AR23" s="48">
        <f>AL23</f>
        <v>0.64634516658838959</v>
      </c>
      <c r="AS23" s="93">
        <v>1</v>
      </c>
      <c r="AT23" s="34" t="s">
        <v>131</v>
      </c>
    </row>
    <row r="24" spans="1:47" s="97" customFormat="1" ht="132.75" customHeight="1" thickBot="1" x14ac:dyDescent="0.3">
      <c r="A24" s="83">
        <v>7</v>
      </c>
      <c r="B24" s="84" t="s">
        <v>133</v>
      </c>
      <c r="C24" s="84" t="s">
        <v>134</v>
      </c>
      <c r="D24" s="84" t="s">
        <v>135</v>
      </c>
      <c r="E24" s="106">
        <v>0.06</v>
      </c>
      <c r="F24" s="90" t="s">
        <v>104</v>
      </c>
      <c r="G24" s="107" t="s">
        <v>136</v>
      </c>
      <c r="H24" s="107" t="s">
        <v>137</v>
      </c>
      <c r="I24" s="108">
        <v>11314</v>
      </c>
      <c r="J24" s="87" t="s">
        <v>61</v>
      </c>
      <c r="K24" s="87" t="s">
        <v>138</v>
      </c>
      <c r="L24" s="86"/>
      <c r="M24" s="86">
        <v>0.3</v>
      </c>
      <c r="N24" s="86"/>
      <c r="O24" s="86">
        <v>0.3</v>
      </c>
      <c r="P24" s="105">
        <v>0.6</v>
      </c>
      <c r="Q24" s="91" t="s">
        <v>63</v>
      </c>
      <c r="R24" s="109" t="s">
        <v>139</v>
      </c>
      <c r="S24" s="91" t="s">
        <v>140</v>
      </c>
      <c r="T24" s="157">
        <v>7065</v>
      </c>
      <c r="U24" s="91" t="s">
        <v>141</v>
      </c>
      <c r="V24" s="92">
        <f t="shared" si="1"/>
        <v>0</v>
      </c>
      <c r="W24" s="39">
        <f>4528/7572</f>
        <v>0.5979926043317485</v>
      </c>
      <c r="X24" s="93" t="s">
        <v>68</v>
      </c>
      <c r="Y24" s="41" t="s">
        <v>142</v>
      </c>
      <c r="Z24" s="41" t="s">
        <v>143</v>
      </c>
      <c r="AA24" s="102">
        <f t="shared" si="2"/>
        <v>0.3</v>
      </c>
      <c r="AB24" s="42">
        <v>0.41</v>
      </c>
      <c r="AC24" s="93">
        <v>1</v>
      </c>
      <c r="AD24" s="40" t="s">
        <v>144</v>
      </c>
      <c r="AE24" s="40" t="s">
        <v>145</v>
      </c>
      <c r="AF24" s="95" t="s">
        <v>71</v>
      </c>
      <c r="AG24" s="95" t="s">
        <v>71</v>
      </c>
      <c r="AH24" s="95" t="s">
        <v>71</v>
      </c>
      <c r="AI24" s="40" t="s">
        <v>146</v>
      </c>
      <c r="AJ24" s="40" t="s">
        <v>147</v>
      </c>
      <c r="AK24" s="92">
        <f t="shared" si="3"/>
        <v>0.3</v>
      </c>
      <c r="AL24" s="43">
        <v>0.42</v>
      </c>
      <c r="AM24" s="103">
        <v>1</v>
      </c>
      <c r="AN24" s="35" t="s">
        <v>148</v>
      </c>
      <c r="AO24" s="36" t="s">
        <v>145</v>
      </c>
      <c r="AP24" s="107" t="s">
        <v>136</v>
      </c>
      <c r="AQ24" s="92">
        <f t="shared" si="4"/>
        <v>0.6</v>
      </c>
      <c r="AR24" s="49">
        <v>0.42</v>
      </c>
      <c r="AS24" s="93">
        <f t="shared" si="6"/>
        <v>0.7</v>
      </c>
      <c r="AT24" s="35" t="s">
        <v>148</v>
      </c>
    </row>
    <row r="25" spans="1:47" s="97" customFormat="1" ht="139.5" customHeight="1" thickBot="1" x14ac:dyDescent="0.3">
      <c r="A25" s="83">
        <v>8</v>
      </c>
      <c r="B25" s="84" t="s">
        <v>133</v>
      </c>
      <c r="C25" s="84" t="s">
        <v>134</v>
      </c>
      <c r="D25" s="84" t="s">
        <v>149</v>
      </c>
      <c r="E25" s="106">
        <v>0.06</v>
      </c>
      <c r="F25" s="90" t="s">
        <v>104</v>
      </c>
      <c r="G25" s="107" t="s">
        <v>136</v>
      </c>
      <c r="H25" s="107" t="s">
        <v>150</v>
      </c>
      <c r="I25" s="108">
        <v>2014</v>
      </c>
      <c r="J25" s="87" t="s">
        <v>61</v>
      </c>
      <c r="K25" s="87" t="s">
        <v>138</v>
      </c>
      <c r="L25" s="86"/>
      <c r="M25" s="86">
        <v>0.3</v>
      </c>
      <c r="N25" s="86"/>
      <c r="O25" s="86">
        <v>0.3</v>
      </c>
      <c r="P25" s="105">
        <v>0.6</v>
      </c>
      <c r="Q25" s="91" t="s">
        <v>63</v>
      </c>
      <c r="R25" s="109" t="s">
        <v>139</v>
      </c>
      <c r="S25" s="91" t="s">
        <v>140</v>
      </c>
      <c r="T25" s="157">
        <v>1971</v>
      </c>
      <c r="U25" s="91" t="s">
        <v>141</v>
      </c>
      <c r="V25" s="92">
        <f t="shared" si="1"/>
        <v>0</v>
      </c>
      <c r="W25" s="39">
        <f>125/1802</f>
        <v>6.9367369589345168E-2</v>
      </c>
      <c r="X25" s="93" t="s">
        <v>68</v>
      </c>
      <c r="Y25" s="41" t="s">
        <v>151</v>
      </c>
      <c r="Z25" s="41" t="s">
        <v>143</v>
      </c>
      <c r="AA25" s="102">
        <f t="shared" si="2"/>
        <v>0.3</v>
      </c>
      <c r="AB25" s="42">
        <v>0.44</v>
      </c>
      <c r="AC25" s="93">
        <v>1</v>
      </c>
      <c r="AD25" s="40" t="s">
        <v>152</v>
      </c>
      <c r="AE25" s="40" t="s">
        <v>153</v>
      </c>
      <c r="AF25" s="95" t="s">
        <v>71</v>
      </c>
      <c r="AG25" s="95" t="s">
        <v>71</v>
      </c>
      <c r="AH25" s="95" t="s">
        <v>71</v>
      </c>
      <c r="AI25" s="40" t="s">
        <v>154</v>
      </c>
      <c r="AJ25" s="40" t="s">
        <v>147</v>
      </c>
      <c r="AK25" s="92">
        <f t="shared" si="3"/>
        <v>0.3</v>
      </c>
      <c r="AL25" s="43">
        <v>0.74</v>
      </c>
      <c r="AM25" s="103">
        <v>1</v>
      </c>
      <c r="AN25" s="35" t="s">
        <v>155</v>
      </c>
      <c r="AO25" s="36" t="s">
        <v>153</v>
      </c>
      <c r="AP25" s="107" t="s">
        <v>136</v>
      </c>
      <c r="AQ25" s="92">
        <f t="shared" si="4"/>
        <v>0.6</v>
      </c>
      <c r="AR25" s="49">
        <v>0.74</v>
      </c>
      <c r="AS25" s="93">
        <v>1</v>
      </c>
      <c r="AT25" s="35" t="s">
        <v>155</v>
      </c>
    </row>
    <row r="26" spans="1:47" s="97" customFormat="1" ht="133.5" customHeight="1" thickBot="1" x14ac:dyDescent="0.3">
      <c r="A26" s="83">
        <v>9</v>
      </c>
      <c r="B26" s="84" t="s">
        <v>133</v>
      </c>
      <c r="C26" s="84" t="s">
        <v>134</v>
      </c>
      <c r="D26" s="110" t="s">
        <v>156</v>
      </c>
      <c r="E26" s="86">
        <v>0.08</v>
      </c>
      <c r="F26" s="111" t="s">
        <v>104</v>
      </c>
      <c r="G26" s="84" t="s">
        <v>157</v>
      </c>
      <c r="H26" s="84" t="s">
        <v>158</v>
      </c>
      <c r="I26" s="90">
        <v>61</v>
      </c>
      <c r="J26" s="87" t="s">
        <v>61</v>
      </c>
      <c r="K26" s="87" t="s">
        <v>159</v>
      </c>
      <c r="L26" s="112">
        <v>8</v>
      </c>
      <c r="M26" s="112">
        <v>12</v>
      </c>
      <c r="N26" s="112">
        <v>12</v>
      </c>
      <c r="O26" s="112">
        <v>10</v>
      </c>
      <c r="P26" s="113">
        <f>SUM(L26:O26)</f>
        <v>42</v>
      </c>
      <c r="Q26" s="91" t="s">
        <v>63</v>
      </c>
      <c r="R26" s="91" t="s">
        <v>160</v>
      </c>
      <c r="S26" s="91" t="s">
        <v>140</v>
      </c>
      <c r="T26" s="159">
        <v>61</v>
      </c>
      <c r="U26" s="91" t="s">
        <v>141</v>
      </c>
      <c r="V26" s="96">
        <f t="shared" si="1"/>
        <v>8</v>
      </c>
      <c r="W26" s="44">
        <v>13</v>
      </c>
      <c r="X26" s="93">
        <v>1</v>
      </c>
      <c r="Y26" s="45" t="s">
        <v>161</v>
      </c>
      <c r="Z26" s="45" t="s">
        <v>162</v>
      </c>
      <c r="AA26" s="115">
        <f>M26</f>
        <v>12</v>
      </c>
      <c r="AB26" s="46">
        <v>21</v>
      </c>
      <c r="AC26" s="93">
        <v>1</v>
      </c>
      <c r="AD26" s="40" t="s">
        <v>163</v>
      </c>
      <c r="AE26" s="40" t="s">
        <v>164</v>
      </c>
      <c r="AF26" s="114">
        <f>N26</f>
        <v>12</v>
      </c>
      <c r="AG26" s="44">
        <v>14</v>
      </c>
      <c r="AH26" s="103">
        <v>1</v>
      </c>
      <c r="AI26" s="40" t="s">
        <v>165</v>
      </c>
      <c r="AJ26" s="40" t="s">
        <v>166</v>
      </c>
      <c r="AK26" s="114">
        <f>O26</f>
        <v>10</v>
      </c>
      <c r="AL26" s="44">
        <v>10</v>
      </c>
      <c r="AM26" s="103">
        <f t="shared" si="5"/>
        <v>1</v>
      </c>
      <c r="AN26" s="35" t="s">
        <v>167</v>
      </c>
      <c r="AO26" s="36" t="s">
        <v>164</v>
      </c>
      <c r="AP26" s="84" t="s">
        <v>157</v>
      </c>
      <c r="AQ26" s="96">
        <f t="shared" si="4"/>
        <v>42</v>
      </c>
      <c r="AR26" s="50">
        <f>W26+AB26+AG26+AL26</f>
        <v>58</v>
      </c>
      <c r="AS26" s="93">
        <v>1</v>
      </c>
      <c r="AT26" s="35" t="s">
        <v>168</v>
      </c>
    </row>
    <row r="27" spans="1:47" s="97" customFormat="1" ht="345" customHeight="1" thickBot="1" x14ac:dyDescent="0.3">
      <c r="A27" s="83">
        <v>10</v>
      </c>
      <c r="B27" s="84" t="s">
        <v>133</v>
      </c>
      <c r="C27" s="84" t="s">
        <v>134</v>
      </c>
      <c r="D27" s="110" t="s">
        <v>169</v>
      </c>
      <c r="E27" s="86">
        <v>0.08</v>
      </c>
      <c r="F27" s="111" t="s">
        <v>104</v>
      </c>
      <c r="G27" s="84" t="s">
        <v>170</v>
      </c>
      <c r="H27" s="84" t="s">
        <v>171</v>
      </c>
      <c r="I27" s="90">
        <v>28</v>
      </c>
      <c r="J27" s="87" t="s">
        <v>61</v>
      </c>
      <c r="K27" s="87" t="s">
        <v>172</v>
      </c>
      <c r="L27" s="112">
        <v>4</v>
      </c>
      <c r="M27" s="112">
        <v>8</v>
      </c>
      <c r="N27" s="112">
        <v>8</v>
      </c>
      <c r="O27" s="112">
        <v>4</v>
      </c>
      <c r="P27" s="113">
        <f>SUM(L27:O27)</f>
        <v>24</v>
      </c>
      <c r="Q27" s="91" t="s">
        <v>63</v>
      </c>
      <c r="R27" s="91" t="s">
        <v>160</v>
      </c>
      <c r="S27" s="91" t="s">
        <v>140</v>
      </c>
      <c r="T27" s="159">
        <v>28</v>
      </c>
      <c r="U27" s="91" t="s">
        <v>141</v>
      </c>
      <c r="V27" s="96">
        <f t="shared" si="1"/>
        <v>4</v>
      </c>
      <c r="W27" s="44">
        <v>4</v>
      </c>
      <c r="X27" s="93">
        <f>W27/V27</f>
        <v>1</v>
      </c>
      <c r="Y27" s="45" t="s">
        <v>173</v>
      </c>
      <c r="Z27" s="45" t="s">
        <v>162</v>
      </c>
      <c r="AA27" s="115">
        <f t="shared" ref="AA27:AA33" si="7">M27</f>
        <v>8</v>
      </c>
      <c r="AB27" s="46">
        <v>10</v>
      </c>
      <c r="AC27" s="93">
        <v>1</v>
      </c>
      <c r="AD27" s="40" t="s">
        <v>174</v>
      </c>
      <c r="AE27" s="40" t="s">
        <v>175</v>
      </c>
      <c r="AF27" s="114">
        <f>N27</f>
        <v>8</v>
      </c>
      <c r="AG27" s="44">
        <v>8</v>
      </c>
      <c r="AH27" s="103">
        <v>1</v>
      </c>
      <c r="AI27" s="40" t="s">
        <v>176</v>
      </c>
      <c r="AJ27" s="40" t="s">
        <v>177</v>
      </c>
      <c r="AK27" s="114">
        <f t="shared" ref="AK27:AK32" si="8">O27</f>
        <v>4</v>
      </c>
      <c r="AL27" s="44">
        <v>4</v>
      </c>
      <c r="AM27" s="103">
        <f t="shared" si="5"/>
        <v>1</v>
      </c>
      <c r="AN27" s="35" t="s">
        <v>178</v>
      </c>
      <c r="AO27" s="36" t="s">
        <v>175</v>
      </c>
      <c r="AP27" s="84" t="s">
        <v>170</v>
      </c>
      <c r="AQ27" s="96">
        <f t="shared" si="4"/>
        <v>24</v>
      </c>
      <c r="AR27" s="50">
        <f>W27+AB27+AG27+AL27</f>
        <v>26</v>
      </c>
      <c r="AS27" s="93">
        <v>1</v>
      </c>
      <c r="AT27" s="35" t="s">
        <v>179</v>
      </c>
    </row>
    <row r="28" spans="1:47" s="97" customFormat="1" ht="144.75" customHeight="1" thickBot="1" x14ac:dyDescent="0.3">
      <c r="A28" s="83">
        <v>11</v>
      </c>
      <c r="B28" s="84" t="s">
        <v>133</v>
      </c>
      <c r="C28" s="84" t="s">
        <v>134</v>
      </c>
      <c r="D28" s="110" t="s">
        <v>180</v>
      </c>
      <c r="E28" s="86">
        <v>0.08</v>
      </c>
      <c r="F28" s="111" t="s">
        <v>104</v>
      </c>
      <c r="G28" s="116" t="s">
        <v>181</v>
      </c>
      <c r="H28" s="84" t="s">
        <v>182</v>
      </c>
      <c r="I28" s="91">
        <v>62</v>
      </c>
      <c r="J28" s="87" t="s">
        <v>61</v>
      </c>
      <c r="K28" s="87" t="s">
        <v>183</v>
      </c>
      <c r="L28" s="112">
        <v>4</v>
      </c>
      <c r="M28" s="112">
        <v>8</v>
      </c>
      <c r="N28" s="112">
        <v>8</v>
      </c>
      <c r="O28" s="112">
        <v>4</v>
      </c>
      <c r="P28" s="113">
        <f>SUM(L28:O28)</f>
        <v>24</v>
      </c>
      <c r="Q28" s="112" t="s">
        <v>63</v>
      </c>
      <c r="R28" s="91" t="s">
        <v>160</v>
      </c>
      <c r="S28" s="91" t="s">
        <v>140</v>
      </c>
      <c r="T28" s="158">
        <v>62</v>
      </c>
      <c r="U28" s="91" t="s">
        <v>141</v>
      </c>
      <c r="V28" s="96">
        <f t="shared" si="1"/>
        <v>4</v>
      </c>
      <c r="W28" s="44">
        <v>22</v>
      </c>
      <c r="X28" s="93">
        <v>1</v>
      </c>
      <c r="Y28" s="45" t="s">
        <v>184</v>
      </c>
      <c r="Z28" s="45" t="s">
        <v>162</v>
      </c>
      <c r="AA28" s="115">
        <f t="shared" si="7"/>
        <v>8</v>
      </c>
      <c r="AB28" s="46">
        <v>36</v>
      </c>
      <c r="AC28" s="93">
        <v>1</v>
      </c>
      <c r="AD28" s="40" t="s">
        <v>185</v>
      </c>
      <c r="AE28" s="40" t="s">
        <v>186</v>
      </c>
      <c r="AF28" s="114">
        <f>N28</f>
        <v>8</v>
      </c>
      <c r="AG28" s="44">
        <v>30</v>
      </c>
      <c r="AH28" s="103">
        <v>1</v>
      </c>
      <c r="AI28" s="40" t="s">
        <v>187</v>
      </c>
      <c r="AJ28" s="40" t="s">
        <v>188</v>
      </c>
      <c r="AK28" s="114">
        <f t="shared" si="8"/>
        <v>4</v>
      </c>
      <c r="AL28" s="44">
        <v>13</v>
      </c>
      <c r="AM28" s="103">
        <v>1</v>
      </c>
      <c r="AN28" s="35" t="s">
        <v>189</v>
      </c>
      <c r="AO28" s="36" t="s">
        <v>186</v>
      </c>
      <c r="AP28" s="116" t="s">
        <v>181</v>
      </c>
      <c r="AQ28" s="94">
        <f t="shared" si="4"/>
        <v>24</v>
      </c>
      <c r="AR28" s="50">
        <f>W28+AB28+AG28+AL28</f>
        <v>101</v>
      </c>
      <c r="AS28" s="93">
        <v>1</v>
      </c>
      <c r="AT28" s="35" t="s">
        <v>190</v>
      </c>
    </row>
    <row r="29" spans="1:47" s="97" customFormat="1" ht="409.6" customHeight="1" thickBot="1" x14ac:dyDescent="0.3">
      <c r="A29" s="83">
        <v>12</v>
      </c>
      <c r="B29" s="84" t="s">
        <v>191</v>
      </c>
      <c r="C29" s="84" t="s">
        <v>192</v>
      </c>
      <c r="D29" s="110" t="s">
        <v>193</v>
      </c>
      <c r="E29" s="86">
        <v>0.06</v>
      </c>
      <c r="F29" s="91" t="s">
        <v>104</v>
      </c>
      <c r="G29" s="117" t="s">
        <v>194</v>
      </c>
      <c r="H29" s="117" t="s">
        <v>195</v>
      </c>
      <c r="I29" s="109">
        <v>0.61</v>
      </c>
      <c r="J29" s="87" t="s">
        <v>196</v>
      </c>
      <c r="K29" s="87" t="s">
        <v>197</v>
      </c>
      <c r="L29" s="86">
        <v>1</v>
      </c>
      <c r="M29" s="86">
        <v>1</v>
      </c>
      <c r="N29" s="86">
        <v>1</v>
      </c>
      <c r="O29" s="86">
        <v>1</v>
      </c>
      <c r="P29" s="105">
        <f>SUM(L29:O29)/4</f>
        <v>1</v>
      </c>
      <c r="Q29" s="91" t="s">
        <v>63</v>
      </c>
      <c r="R29" s="91" t="s">
        <v>198</v>
      </c>
      <c r="S29" s="91" t="s">
        <v>140</v>
      </c>
      <c r="T29" s="91">
        <v>61</v>
      </c>
      <c r="U29" s="91" t="s">
        <v>141</v>
      </c>
      <c r="V29" s="92">
        <f t="shared" si="1"/>
        <v>1</v>
      </c>
      <c r="W29" s="39">
        <v>0.52869999999999995</v>
      </c>
      <c r="X29" s="93">
        <f>W29/V29</f>
        <v>0.52869999999999995</v>
      </c>
      <c r="Y29" s="41" t="s">
        <v>199</v>
      </c>
      <c r="Z29" s="41" t="s">
        <v>200</v>
      </c>
      <c r="AA29" s="191">
        <v>1</v>
      </c>
      <c r="AB29" s="42">
        <v>0.94</v>
      </c>
      <c r="AC29" s="93">
        <f>AB29/AA29</f>
        <v>0.94</v>
      </c>
      <c r="AD29" s="40" t="s">
        <v>201</v>
      </c>
      <c r="AE29" s="40" t="s">
        <v>202</v>
      </c>
      <c r="AF29" s="191">
        <f>N29</f>
        <v>1</v>
      </c>
      <c r="AG29" s="201">
        <v>0.85</v>
      </c>
      <c r="AH29" s="93">
        <f>AG29/AF29</f>
        <v>0.85</v>
      </c>
      <c r="AI29" s="40" t="s">
        <v>203</v>
      </c>
      <c r="AJ29" s="40" t="s">
        <v>204</v>
      </c>
      <c r="AK29" s="191">
        <v>1</v>
      </c>
      <c r="AL29" s="43">
        <v>0.47</v>
      </c>
      <c r="AM29" s="103">
        <f t="shared" si="5"/>
        <v>0.47</v>
      </c>
      <c r="AN29" s="35" t="s">
        <v>205</v>
      </c>
      <c r="AO29" s="36" t="s">
        <v>206</v>
      </c>
      <c r="AP29" s="117" t="s">
        <v>194</v>
      </c>
      <c r="AQ29" s="92">
        <f t="shared" si="4"/>
        <v>1</v>
      </c>
      <c r="AR29" s="49">
        <v>0.47</v>
      </c>
      <c r="AS29" s="93">
        <f t="shared" si="6"/>
        <v>0.47</v>
      </c>
      <c r="AT29" s="35" t="s">
        <v>205</v>
      </c>
    </row>
    <row r="30" spans="1:47" s="97" customFormat="1" ht="145.5" customHeight="1" thickBot="1" x14ac:dyDescent="0.3">
      <c r="A30" s="163">
        <v>13</v>
      </c>
      <c r="B30" s="164" t="s">
        <v>88</v>
      </c>
      <c r="C30" s="164" t="s">
        <v>207</v>
      </c>
      <c r="D30" s="165" t="s">
        <v>208</v>
      </c>
      <c r="E30" s="166">
        <v>0.04</v>
      </c>
      <c r="F30" s="167" t="s">
        <v>209</v>
      </c>
      <c r="G30" s="168" t="s">
        <v>210</v>
      </c>
      <c r="H30" s="168" t="s">
        <v>211</v>
      </c>
      <c r="I30" s="167">
        <v>1</v>
      </c>
      <c r="J30" s="167" t="s">
        <v>61</v>
      </c>
      <c r="K30" s="168" t="s">
        <v>212</v>
      </c>
      <c r="L30" s="167">
        <v>0</v>
      </c>
      <c r="M30" s="167">
        <v>0</v>
      </c>
      <c r="N30" s="167">
        <v>0</v>
      </c>
      <c r="O30" s="167">
        <v>1</v>
      </c>
      <c r="P30" s="169">
        <f>+SUM(L30:O30)</f>
        <v>1</v>
      </c>
      <c r="Q30" s="167" t="s">
        <v>63</v>
      </c>
      <c r="R30" s="167" t="s">
        <v>213</v>
      </c>
      <c r="S30" s="167" t="s">
        <v>214</v>
      </c>
      <c r="T30" s="170">
        <v>1</v>
      </c>
      <c r="U30" s="167" t="s">
        <v>141</v>
      </c>
      <c r="V30" s="171">
        <f t="shared" si="1"/>
        <v>0</v>
      </c>
      <c r="W30" s="172">
        <v>0</v>
      </c>
      <c r="X30" s="173" t="s">
        <v>68</v>
      </c>
      <c r="Y30" s="174" t="s">
        <v>215</v>
      </c>
      <c r="Z30" s="174" t="s">
        <v>213</v>
      </c>
      <c r="AA30" s="173" t="s">
        <v>68</v>
      </c>
      <c r="AB30" s="173" t="s">
        <v>68</v>
      </c>
      <c r="AC30" s="173" t="s">
        <v>68</v>
      </c>
      <c r="AD30" s="173" t="s">
        <v>68</v>
      </c>
      <c r="AE30" s="173" t="s">
        <v>68</v>
      </c>
      <c r="AF30" s="180" t="s">
        <v>216</v>
      </c>
      <c r="AG30" s="180" t="s">
        <v>216</v>
      </c>
      <c r="AH30" s="180" t="s">
        <v>216</v>
      </c>
      <c r="AI30" s="176" t="s">
        <v>217</v>
      </c>
      <c r="AJ30" s="176" t="s">
        <v>218</v>
      </c>
      <c r="AK30" s="177">
        <f t="shared" si="8"/>
        <v>1</v>
      </c>
      <c r="AL30" s="179">
        <v>0.01</v>
      </c>
      <c r="AM30" s="180">
        <v>1</v>
      </c>
      <c r="AN30" s="181" t="s">
        <v>219</v>
      </c>
      <c r="AO30" s="182" t="s">
        <v>218</v>
      </c>
      <c r="AP30" s="168" t="s">
        <v>210</v>
      </c>
      <c r="AQ30" s="183">
        <f t="shared" si="4"/>
        <v>1</v>
      </c>
      <c r="AR30" s="184">
        <v>1</v>
      </c>
      <c r="AS30" s="173">
        <f t="shared" si="6"/>
        <v>1</v>
      </c>
      <c r="AT30" s="181" t="s">
        <v>219</v>
      </c>
    </row>
    <row r="31" spans="1:47" s="97" customFormat="1" ht="118.5" customHeight="1" thickBot="1" x14ac:dyDescent="0.3">
      <c r="A31" s="163">
        <v>14</v>
      </c>
      <c r="B31" s="164" t="s">
        <v>88</v>
      </c>
      <c r="C31" s="164" t="s">
        <v>207</v>
      </c>
      <c r="D31" s="165" t="s">
        <v>220</v>
      </c>
      <c r="E31" s="166">
        <v>0.04</v>
      </c>
      <c r="F31" s="167" t="s">
        <v>209</v>
      </c>
      <c r="G31" s="168" t="s">
        <v>221</v>
      </c>
      <c r="H31" s="168" t="s">
        <v>222</v>
      </c>
      <c r="I31" s="167" t="s">
        <v>223</v>
      </c>
      <c r="J31" s="167" t="s">
        <v>196</v>
      </c>
      <c r="K31" s="168" t="s">
        <v>224</v>
      </c>
      <c r="L31" s="185">
        <v>1</v>
      </c>
      <c r="M31" s="185">
        <v>1</v>
      </c>
      <c r="N31" s="185">
        <v>1</v>
      </c>
      <c r="O31" s="185">
        <v>1</v>
      </c>
      <c r="P31" s="169">
        <f>SUM(L31:O31)/4</f>
        <v>1</v>
      </c>
      <c r="Q31" s="167" t="s">
        <v>63</v>
      </c>
      <c r="R31" s="167" t="s">
        <v>225</v>
      </c>
      <c r="S31" s="167" t="s">
        <v>214</v>
      </c>
      <c r="T31" s="167" t="s">
        <v>223</v>
      </c>
      <c r="U31" s="167" t="s">
        <v>67</v>
      </c>
      <c r="V31" s="183">
        <f t="shared" si="1"/>
        <v>1</v>
      </c>
      <c r="W31" s="186">
        <f>1/1</f>
        <v>1</v>
      </c>
      <c r="X31" s="173">
        <f>W31/V31</f>
        <v>1</v>
      </c>
      <c r="Y31" s="174" t="s">
        <v>226</v>
      </c>
      <c r="Z31" s="174" t="s">
        <v>225</v>
      </c>
      <c r="AA31" s="192">
        <f t="shared" si="7"/>
        <v>1</v>
      </c>
      <c r="AB31" s="175">
        <f>1/1</f>
        <v>1</v>
      </c>
      <c r="AC31" s="173">
        <f>AB31/AA31</f>
        <v>1</v>
      </c>
      <c r="AD31" s="176" t="s">
        <v>227</v>
      </c>
      <c r="AE31" s="176" t="s">
        <v>228</v>
      </c>
      <c r="AF31" s="177">
        <f>N31</f>
        <v>1</v>
      </c>
      <c r="AG31" s="175">
        <v>1</v>
      </c>
      <c r="AH31" s="173">
        <f>AG31/AF31</f>
        <v>1</v>
      </c>
      <c r="AI31" s="176" t="s">
        <v>229</v>
      </c>
      <c r="AJ31" s="176" t="s">
        <v>230</v>
      </c>
      <c r="AK31" s="215">
        <f t="shared" si="8"/>
        <v>1</v>
      </c>
      <c r="AL31" s="214">
        <v>0.86</v>
      </c>
      <c r="AM31" s="180">
        <f t="shared" si="5"/>
        <v>0.86</v>
      </c>
      <c r="AN31" s="181" t="s">
        <v>231</v>
      </c>
      <c r="AO31" s="182" t="s">
        <v>230</v>
      </c>
      <c r="AP31" s="168" t="s">
        <v>221</v>
      </c>
      <c r="AQ31" s="183">
        <f t="shared" si="4"/>
        <v>1</v>
      </c>
      <c r="AR31" s="184">
        <v>1</v>
      </c>
      <c r="AS31" s="173">
        <f t="shared" si="6"/>
        <v>1</v>
      </c>
      <c r="AT31" s="181" t="s">
        <v>231</v>
      </c>
    </row>
    <row r="32" spans="1:47" s="97" customFormat="1" ht="168.75" customHeight="1" thickBot="1" x14ac:dyDescent="0.3">
      <c r="A32" s="163">
        <v>15</v>
      </c>
      <c r="B32" s="164" t="s">
        <v>88</v>
      </c>
      <c r="C32" s="164" t="s">
        <v>207</v>
      </c>
      <c r="D32" s="165" t="s">
        <v>232</v>
      </c>
      <c r="E32" s="166">
        <v>0.04</v>
      </c>
      <c r="F32" s="167" t="s">
        <v>209</v>
      </c>
      <c r="G32" s="165" t="s">
        <v>233</v>
      </c>
      <c r="H32" s="165" t="s">
        <v>234</v>
      </c>
      <c r="I32" s="167">
        <v>7</v>
      </c>
      <c r="J32" s="167" t="s">
        <v>61</v>
      </c>
      <c r="K32" s="165" t="s">
        <v>235</v>
      </c>
      <c r="L32" s="185">
        <v>0</v>
      </c>
      <c r="M32" s="185">
        <v>0</v>
      </c>
      <c r="N32" s="185">
        <v>0</v>
      </c>
      <c r="O32" s="185">
        <v>1</v>
      </c>
      <c r="P32" s="169">
        <f>SUM(L32:O32)</f>
        <v>1</v>
      </c>
      <c r="Q32" s="167" t="s">
        <v>63</v>
      </c>
      <c r="R32" s="167" t="s">
        <v>236</v>
      </c>
      <c r="S32" s="167" t="s">
        <v>214</v>
      </c>
      <c r="T32" s="167">
        <v>7</v>
      </c>
      <c r="U32" s="167" t="s">
        <v>67</v>
      </c>
      <c r="V32" s="183" t="s">
        <v>68</v>
      </c>
      <c r="W32" s="183" t="s">
        <v>68</v>
      </c>
      <c r="X32" s="183" t="s">
        <v>68</v>
      </c>
      <c r="Y32" s="174" t="s">
        <v>237</v>
      </c>
      <c r="Z32" s="174" t="s">
        <v>238</v>
      </c>
      <c r="AA32" s="173" t="s">
        <v>68</v>
      </c>
      <c r="AB32" s="173" t="s">
        <v>68</v>
      </c>
      <c r="AC32" s="173" t="s">
        <v>68</v>
      </c>
      <c r="AD32" s="176" t="s">
        <v>239</v>
      </c>
      <c r="AE32" s="176" t="s">
        <v>240</v>
      </c>
      <c r="AF32" s="180" t="s">
        <v>216</v>
      </c>
      <c r="AG32" s="180" t="s">
        <v>216</v>
      </c>
      <c r="AH32" s="180" t="s">
        <v>216</v>
      </c>
      <c r="AI32" s="176" t="s">
        <v>241</v>
      </c>
      <c r="AJ32" s="176" t="s">
        <v>238</v>
      </c>
      <c r="AK32" s="177">
        <f t="shared" si="8"/>
        <v>1</v>
      </c>
      <c r="AL32" s="179">
        <v>0.01</v>
      </c>
      <c r="AM32" s="180" t="s">
        <v>68</v>
      </c>
      <c r="AN32" s="181" t="s">
        <v>242</v>
      </c>
      <c r="AO32" s="182" t="s">
        <v>238</v>
      </c>
      <c r="AP32" s="165" t="s">
        <v>233</v>
      </c>
      <c r="AQ32" s="183">
        <f t="shared" si="4"/>
        <v>1</v>
      </c>
      <c r="AR32" s="184">
        <v>1</v>
      </c>
      <c r="AS32" s="173">
        <f t="shared" si="6"/>
        <v>1</v>
      </c>
      <c r="AT32" s="181" t="s">
        <v>242</v>
      </c>
    </row>
    <row r="33" spans="1:46" s="97" customFormat="1" ht="227.25" customHeight="1" thickBot="1" x14ac:dyDescent="0.3">
      <c r="A33" s="163">
        <v>16</v>
      </c>
      <c r="B33" s="164" t="s">
        <v>88</v>
      </c>
      <c r="C33" s="164" t="s">
        <v>207</v>
      </c>
      <c r="D33" s="165" t="s">
        <v>243</v>
      </c>
      <c r="E33" s="166">
        <v>0.04</v>
      </c>
      <c r="F33" s="167" t="s">
        <v>209</v>
      </c>
      <c r="G33" s="168" t="s">
        <v>244</v>
      </c>
      <c r="H33" s="165" t="s">
        <v>245</v>
      </c>
      <c r="I33" s="167" t="s">
        <v>223</v>
      </c>
      <c r="J33" s="167" t="s">
        <v>196</v>
      </c>
      <c r="K33" s="167" t="s">
        <v>246</v>
      </c>
      <c r="L33" s="187">
        <v>0</v>
      </c>
      <c r="M33" s="187">
        <v>0.7</v>
      </c>
      <c r="N33" s="187">
        <v>0</v>
      </c>
      <c r="O33" s="187">
        <v>0.7</v>
      </c>
      <c r="P33" s="169">
        <f>SUM(L33:O33)/2</f>
        <v>0.7</v>
      </c>
      <c r="Q33" s="167" t="s">
        <v>63</v>
      </c>
      <c r="R33" s="167" t="s">
        <v>247</v>
      </c>
      <c r="S33" s="167" t="s">
        <v>214</v>
      </c>
      <c r="T33" s="167" t="s">
        <v>223</v>
      </c>
      <c r="U33" s="167" t="s">
        <v>67</v>
      </c>
      <c r="V33" s="183">
        <f t="shared" si="1"/>
        <v>0</v>
      </c>
      <c r="W33" s="176">
        <v>0</v>
      </c>
      <c r="X33" s="173" t="s">
        <v>68</v>
      </c>
      <c r="Y33" s="174" t="s">
        <v>248</v>
      </c>
      <c r="Z33" s="174" t="s">
        <v>247</v>
      </c>
      <c r="AA33" s="192">
        <f t="shared" si="7"/>
        <v>0.7</v>
      </c>
      <c r="AB33" s="175">
        <v>0.53</v>
      </c>
      <c r="AC33" s="173">
        <f>AB33/AA33</f>
        <v>0.75714285714285723</v>
      </c>
      <c r="AD33" s="176" t="s">
        <v>249</v>
      </c>
      <c r="AE33" s="176" t="s">
        <v>250</v>
      </c>
      <c r="AF33" s="178" t="s">
        <v>71</v>
      </c>
      <c r="AG33" s="178" t="s">
        <v>71</v>
      </c>
      <c r="AH33" s="178" t="s">
        <v>71</v>
      </c>
      <c r="AI33" s="178" t="s">
        <v>71</v>
      </c>
      <c r="AJ33" s="178" t="s">
        <v>71</v>
      </c>
      <c r="AK33" s="192">
        <v>0.7</v>
      </c>
      <c r="AL33" s="175">
        <v>0.71</v>
      </c>
      <c r="AM33" s="180">
        <v>1</v>
      </c>
      <c r="AN33" s="181" t="s">
        <v>251</v>
      </c>
      <c r="AO33" s="182" t="s">
        <v>247</v>
      </c>
      <c r="AP33" s="168" t="s">
        <v>244</v>
      </c>
      <c r="AQ33" s="183">
        <f t="shared" si="4"/>
        <v>0.7</v>
      </c>
      <c r="AR33" s="184">
        <v>0.71</v>
      </c>
      <c r="AS33" s="173">
        <v>1</v>
      </c>
      <c r="AT33" s="181" t="s">
        <v>251</v>
      </c>
    </row>
    <row r="34" spans="1:46" s="97" customFormat="1" ht="117.75" customHeight="1" thickBot="1" x14ac:dyDescent="0.3">
      <c r="A34" s="163">
        <v>17</v>
      </c>
      <c r="B34" s="164" t="s">
        <v>88</v>
      </c>
      <c r="C34" s="164" t="s">
        <v>207</v>
      </c>
      <c r="D34" s="165" t="s">
        <v>252</v>
      </c>
      <c r="E34" s="166">
        <v>0.04</v>
      </c>
      <c r="F34" s="167" t="s">
        <v>209</v>
      </c>
      <c r="G34" s="167" t="s">
        <v>253</v>
      </c>
      <c r="H34" s="168" t="s">
        <v>254</v>
      </c>
      <c r="I34" s="167" t="s">
        <v>223</v>
      </c>
      <c r="J34" s="167" t="s">
        <v>196</v>
      </c>
      <c r="K34" s="167" t="s">
        <v>255</v>
      </c>
      <c r="L34" s="187">
        <v>0</v>
      </c>
      <c r="M34" s="187">
        <v>0</v>
      </c>
      <c r="N34" s="187">
        <v>0.8</v>
      </c>
      <c r="O34" s="187">
        <v>0</v>
      </c>
      <c r="P34" s="169">
        <v>0.8</v>
      </c>
      <c r="Q34" s="167" t="s">
        <v>63</v>
      </c>
      <c r="R34" s="167" t="s">
        <v>247</v>
      </c>
      <c r="S34" s="167" t="s">
        <v>214</v>
      </c>
      <c r="T34" s="167" t="s">
        <v>223</v>
      </c>
      <c r="U34" s="167" t="s">
        <v>141</v>
      </c>
      <c r="V34" s="183">
        <f t="shared" si="1"/>
        <v>0</v>
      </c>
      <c r="W34" s="176">
        <v>0</v>
      </c>
      <c r="X34" s="173" t="s">
        <v>68</v>
      </c>
      <c r="Y34" s="174" t="s">
        <v>256</v>
      </c>
      <c r="Z34" s="174" t="s">
        <v>247</v>
      </c>
      <c r="AA34" s="173" t="s">
        <v>68</v>
      </c>
      <c r="AB34" s="173" t="s">
        <v>68</v>
      </c>
      <c r="AC34" s="173" t="s">
        <v>68</v>
      </c>
      <c r="AD34" s="173" t="s">
        <v>68</v>
      </c>
      <c r="AE34" s="173" t="s">
        <v>68</v>
      </c>
      <c r="AF34" s="178" t="s">
        <v>71</v>
      </c>
      <c r="AG34" s="178" t="s">
        <v>71</v>
      </c>
      <c r="AH34" s="178" t="s">
        <v>71</v>
      </c>
      <c r="AI34" s="178" t="s">
        <v>71</v>
      </c>
      <c r="AJ34" s="176" t="s">
        <v>257</v>
      </c>
      <c r="AK34" s="192">
        <v>0.8</v>
      </c>
      <c r="AL34" s="179">
        <v>0.75390000000000001</v>
      </c>
      <c r="AM34" s="180">
        <f t="shared" si="5"/>
        <v>0.94237499999999996</v>
      </c>
      <c r="AN34" s="181" t="s">
        <v>258</v>
      </c>
      <c r="AO34" s="182" t="s">
        <v>247</v>
      </c>
      <c r="AP34" s="167" t="s">
        <v>253</v>
      </c>
      <c r="AQ34" s="183">
        <f t="shared" si="4"/>
        <v>0.8</v>
      </c>
      <c r="AR34" s="184">
        <v>0.75390000000000001</v>
      </c>
      <c r="AS34" s="173">
        <f t="shared" si="6"/>
        <v>0.94237499999999996</v>
      </c>
      <c r="AT34" s="181" t="s">
        <v>258</v>
      </c>
    </row>
    <row r="35" spans="1:46" ht="55.5" customHeight="1" thickBot="1" x14ac:dyDescent="0.3">
      <c r="A35" s="118"/>
      <c r="B35" s="258" t="s">
        <v>259</v>
      </c>
      <c r="C35" s="259"/>
      <c r="D35" s="259"/>
      <c r="E35" s="119">
        <f>SUM(E18:E34)</f>
        <v>1</v>
      </c>
      <c r="F35" s="120"/>
      <c r="G35" s="121"/>
      <c r="H35" s="122"/>
      <c r="I35" s="122"/>
      <c r="J35" s="122"/>
      <c r="K35" s="122"/>
      <c r="L35" s="122"/>
      <c r="M35" s="122"/>
      <c r="N35" s="122"/>
      <c r="O35" s="122"/>
      <c r="P35" s="123"/>
      <c r="Q35" s="122"/>
      <c r="R35" s="122"/>
      <c r="S35" s="122"/>
      <c r="T35" s="122"/>
      <c r="U35" s="122"/>
      <c r="V35" s="254" t="s">
        <v>260</v>
      </c>
      <c r="W35" s="254"/>
      <c r="X35" s="160">
        <f>AVERAGE(X18:X34)</f>
        <v>0.93267142857142848</v>
      </c>
      <c r="Y35" s="124"/>
      <c r="Z35" s="125"/>
      <c r="AA35" s="242" t="s">
        <v>261</v>
      </c>
      <c r="AB35" s="242"/>
      <c r="AC35" s="193">
        <f>AVERAGE(AC18:AC34)</f>
        <v>0.92306224741083454</v>
      </c>
      <c r="AD35" s="124"/>
      <c r="AE35" s="125"/>
      <c r="AF35" s="254" t="s">
        <v>262</v>
      </c>
      <c r="AG35" s="254"/>
      <c r="AH35" s="193">
        <f>AVERAGE(AH18:AH34)</f>
        <v>0.90378831016461314</v>
      </c>
      <c r="AI35" s="124"/>
      <c r="AJ35" s="126"/>
      <c r="AK35" s="246" t="s">
        <v>263</v>
      </c>
      <c r="AL35" s="246"/>
      <c r="AM35" s="216">
        <f>AVERAGE(AM18:AM34)</f>
        <v>0.90420232221285635</v>
      </c>
      <c r="AN35" s="124"/>
      <c r="AO35" s="238" t="s">
        <v>264</v>
      </c>
      <c r="AP35" s="239"/>
      <c r="AQ35" s="240"/>
      <c r="AR35" s="127">
        <f>AVERAGE(AS18:AS34)</f>
        <v>0.90606087254075551</v>
      </c>
      <c r="AS35" s="127"/>
      <c r="AT35" s="128"/>
    </row>
    <row r="36" spans="1:46" ht="15.75" customHeight="1" x14ac:dyDescent="0.25">
      <c r="A36" s="129"/>
      <c r="B36" s="130"/>
      <c r="C36" s="130"/>
      <c r="D36" s="131"/>
      <c r="E36" s="130"/>
      <c r="F36" s="130"/>
      <c r="G36" s="130"/>
      <c r="H36" s="132"/>
      <c r="I36" s="132"/>
      <c r="J36" s="132"/>
      <c r="K36" s="132"/>
      <c r="L36" s="132"/>
      <c r="M36" s="132"/>
      <c r="N36" s="132"/>
      <c r="O36" s="132"/>
      <c r="P36" s="132"/>
      <c r="Q36" s="132"/>
      <c r="R36" s="132"/>
      <c r="S36" s="54"/>
      <c r="T36" s="54"/>
      <c r="U36" s="54"/>
      <c r="V36" s="232"/>
      <c r="W36" s="232"/>
      <c r="X36" s="133"/>
      <c r="Y36" s="134"/>
      <c r="Z36" s="134"/>
      <c r="AA36" s="232"/>
      <c r="AB36" s="232"/>
      <c r="AC36" s="197"/>
      <c r="AD36" s="134"/>
      <c r="AE36" s="134"/>
      <c r="AF36" s="232"/>
      <c r="AG36" s="232"/>
      <c r="AH36" s="133"/>
      <c r="AI36" s="134"/>
      <c r="AJ36" s="134"/>
      <c r="AK36" s="232"/>
      <c r="AL36" s="232"/>
      <c r="AM36" s="133"/>
      <c r="AN36" s="134"/>
      <c r="AO36" s="134"/>
      <c r="AP36" s="232"/>
      <c r="AQ36" s="232"/>
      <c r="AR36" s="232"/>
      <c r="AS36" s="133"/>
      <c r="AT36" s="134"/>
    </row>
    <row r="37" spans="1:46" ht="15.75" customHeight="1" x14ac:dyDescent="0.25">
      <c r="A37" s="129"/>
      <c r="B37" s="130"/>
      <c r="C37" s="130"/>
      <c r="D37" s="131"/>
      <c r="E37" s="130"/>
      <c r="F37" s="130"/>
      <c r="G37" s="130"/>
      <c r="H37" s="132"/>
      <c r="I37" s="132"/>
      <c r="J37" s="132"/>
      <c r="K37" s="132"/>
      <c r="L37" s="132"/>
      <c r="M37" s="132"/>
      <c r="N37" s="132"/>
      <c r="O37" s="132"/>
      <c r="P37" s="132"/>
      <c r="Q37" s="132"/>
      <c r="R37" s="132"/>
      <c r="S37" s="54"/>
      <c r="T37" s="54"/>
      <c r="U37" s="54"/>
      <c r="V37" s="232"/>
      <c r="W37" s="232"/>
      <c r="X37" s="188">
        <f>AVERAGE(X18:X29)</f>
        <v>0.92144999999999999</v>
      </c>
      <c r="Y37" s="134"/>
      <c r="Z37" s="134"/>
      <c r="AA37" s="232"/>
      <c r="AB37" s="232"/>
      <c r="AC37" s="135"/>
      <c r="AD37" s="134"/>
      <c r="AE37" s="134"/>
      <c r="AF37" s="232"/>
      <c r="AG37" s="232"/>
      <c r="AH37" s="202"/>
      <c r="AI37" s="134"/>
      <c r="AJ37" s="134"/>
      <c r="AK37" s="232"/>
      <c r="AL37" s="232"/>
      <c r="AM37" s="136"/>
      <c r="AN37" s="134"/>
      <c r="AO37" s="134"/>
      <c r="AP37" s="232"/>
      <c r="AQ37" s="232"/>
      <c r="AR37" s="232"/>
      <c r="AS37" s="136"/>
      <c r="AT37" s="134"/>
    </row>
    <row r="38" spans="1:46" ht="42.75" hidden="1" customHeight="1" x14ac:dyDescent="0.25">
      <c r="A38" s="129"/>
      <c r="B38" s="294" t="s">
        <v>265</v>
      </c>
      <c r="C38" s="295"/>
      <c r="D38" s="296"/>
      <c r="E38" s="137"/>
      <c r="F38" s="229" t="s">
        <v>266</v>
      </c>
      <c r="G38" s="230"/>
      <c r="H38" s="230"/>
      <c r="I38" s="231"/>
      <c r="J38" s="229" t="s">
        <v>267</v>
      </c>
      <c r="K38" s="230"/>
      <c r="L38" s="230"/>
      <c r="M38" s="230"/>
      <c r="N38" s="230"/>
      <c r="O38" s="230"/>
      <c r="P38" s="231"/>
      <c r="Q38" s="132"/>
      <c r="R38" s="132"/>
      <c r="S38" s="54"/>
      <c r="T38" s="54"/>
      <c r="U38" s="54"/>
      <c r="V38" s="232"/>
      <c r="W38" s="232"/>
      <c r="X38" s="135"/>
      <c r="Y38" s="134"/>
      <c r="Z38" s="134"/>
      <c r="AA38" s="232"/>
      <c r="AB38" s="232"/>
      <c r="AC38" s="135"/>
      <c r="AD38" s="134"/>
      <c r="AE38" s="134"/>
      <c r="AF38" s="232"/>
      <c r="AG38" s="232"/>
      <c r="AH38" s="136"/>
      <c r="AI38" s="134"/>
      <c r="AJ38" s="134"/>
      <c r="AK38" s="232"/>
      <c r="AL38" s="232"/>
      <c r="AM38" s="136"/>
      <c r="AN38" s="134"/>
      <c r="AO38" s="134"/>
      <c r="AP38" s="232"/>
      <c r="AQ38" s="232"/>
      <c r="AR38" s="232"/>
      <c r="AS38" s="136"/>
      <c r="AT38" s="134"/>
    </row>
    <row r="39" spans="1:46" ht="51" hidden="1" customHeight="1" x14ac:dyDescent="0.25">
      <c r="A39" s="129"/>
      <c r="B39" s="225" t="s">
        <v>268</v>
      </c>
      <c r="C39" s="226"/>
      <c r="D39" s="138"/>
      <c r="E39" s="139"/>
      <c r="F39" s="225" t="s">
        <v>269</v>
      </c>
      <c r="G39" s="226"/>
      <c r="H39" s="226"/>
      <c r="I39" s="227"/>
      <c r="J39" s="225" t="s">
        <v>268</v>
      </c>
      <c r="K39" s="226"/>
      <c r="L39" s="226"/>
      <c r="M39" s="226"/>
      <c r="N39" s="226"/>
      <c r="O39" s="226"/>
      <c r="P39" s="227"/>
      <c r="Q39" s="132"/>
      <c r="R39" s="132"/>
      <c r="S39" s="54"/>
      <c r="T39" s="54"/>
      <c r="U39" s="54"/>
      <c r="V39" s="228"/>
      <c r="W39" s="228"/>
      <c r="X39" s="133"/>
      <c r="Y39" s="134"/>
      <c r="Z39" s="134"/>
      <c r="AA39" s="228"/>
      <c r="AB39" s="228"/>
      <c r="AC39" s="133"/>
      <c r="AD39" s="134"/>
      <c r="AE39" s="134"/>
      <c r="AF39" s="228"/>
      <c r="AG39" s="228"/>
      <c r="AH39" s="133"/>
      <c r="AI39" s="134"/>
      <c r="AJ39" s="134"/>
      <c r="AK39" s="228"/>
      <c r="AL39" s="228"/>
      <c r="AM39" s="133"/>
      <c r="AN39" s="134"/>
      <c r="AO39" s="134"/>
      <c r="AP39" s="228"/>
      <c r="AQ39" s="228"/>
      <c r="AR39" s="228"/>
      <c r="AS39" s="133"/>
      <c r="AT39" s="134"/>
    </row>
    <row r="40" spans="1:46" ht="30" hidden="1" customHeight="1" x14ac:dyDescent="0.25">
      <c r="A40" s="129"/>
      <c r="B40" s="291"/>
      <c r="C40" s="292"/>
      <c r="D40" s="138"/>
      <c r="E40" s="212"/>
      <c r="F40" s="229"/>
      <c r="G40" s="230"/>
      <c r="H40" s="229"/>
      <c r="I40" s="230"/>
      <c r="J40" s="229"/>
      <c r="K40" s="230"/>
      <c r="L40" s="230"/>
      <c r="M40" s="230"/>
      <c r="N40" s="230"/>
      <c r="O40" s="230"/>
      <c r="P40" s="231"/>
      <c r="Q40" s="132"/>
      <c r="R40" s="132"/>
      <c r="S40" s="54"/>
      <c r="T40" s="54"/>
      <c r="U40" s="54"/>
      <c r="V40" s="54"/>
      <c r="W40" s="54"/>
      <c r="X40" s="140"/>
      <c r="Y40" s="54"/>
      <c r="Z40" s="54"/>
      <c r="AA40" s="54"/>
      <c r="AB40" s="54"/>
      <c r="AC40" s="140"/>
      <c r="AD40" s="54"/>
      <c r="AE40" s="54"/>
      <c r="AF40" s="54"/>
      <c r="AG40" s="54"/>
      <c r="AH40" s="140"/>
      <c r="AI40" s="54"/>
      <c r="AJ40" s="54"/>
      <c r="AK40" s="54"/>
      <c r="AL40" s="54"/>
      <c r="AM40" s="140"/>
      <c r="AN40" s="54"/>
      <c r="AO40" s="54"/>
      <c r="AP40" s="54"/>
      <c r="AQ40" s="54"/>
      <c r="AR40" s="54"/>
      <c r="AS40" s="140"/>
      <c r="AT40" s="54"/>
    </row>
    <row r="41" spans="1:46" hidden="1" x14ac:dyDescent="0.25">
      <c r="A41" s="129"/>
      <c r="B41" s="291"/>
      <c r="C41" s="292"/>
      <c r="D41" s="138"/>
      <c r="E41" s="212"/>
      <c r="F41" s="229"/>
      <c r="G41" s="230"/>
      <c r="H41" s="230"/>
      <c r="I41" s="231"/>
      <c r="J41" s="291"/>
      <c r="K41" s="292"/>
      <c r="L41" s="292"/>
      <c r="M41" s="292"/>
      <c r="N41" s="292"/>
      <c r="O41" s="292"/>
      <c r="P41" s="293"/>
      <c r="Q41" s="132"/>
      <c r="R41" s="132"/>
      <c r="S41" s="54"/>
      <c r="T41" s="54"/>
      <c r="U41" s="54"/>
      <c r="V41" s="54"/>
      <c r="W41" s="54"/>
      <c r="X41" s="140"/>
      <c r="Y41" s="54"/>
      <c r="Z41" s="54"/>
      <c r="AA41" s="54"/>
      <c r="AB41" s="54"/>
      <c r="AC41" s="140"/>
      <c r="AD41" s="54"/>
      <c r="AE41" s="54"/>
      <c r="AF41" s="54"/>
      <c r="AG41" s="54"/>
      <c r="AH41" s="140"/>
      <c r="AI41" s="54"/>
      <c r="AJ41" s="54"/>
      <c r="AK41" s="54"/>
      <c r="AL41" s="54"/>
      <c r="AM41" s="140"/>
      <c r="AN41" s="54"/>
      <c r="AO41" s="54"/>
      <c r="AP41" s="54"/>
      <c r="AQ41" s="54"/>
      <c r="AR41" s="54"/>
      <c r="AS41" s="140"/>
      <c r="AT41" s="54"/>
    </row>
    <row r="42" spans="1:46" hidden="1" x14ac:dyDescent="0.25"/>
    <row r="43" spans="1:46" hidden="1" x14ac:dyDescent="0.25"/>
    <row r="44" spans="1:46" hidden="1" x14ac:dyDescent="0.25"/>
    <row r="45" spans="1:46" hidden="1" x14ac:dyDescent="0.25"/>
    <row r="46" spans="1:46" ht="48.75" hidden="1" customHeight="1" x14ac:dyDescent="0.25">
      <c r="A46" s="142"/>
    </row>
    <row r="47" spans="1:46" ht="64.5" hidden="1" customHeight="1" x14ac:dyDescent="0.25">
      <c r="A47" s="143"/>
      <c r="B47" s="144" t="s">
        <v>270</v>
      </c>
      <c r="C47" s="145"/>
    </row>
    <row r="48" spans="1:46" ht="15.75" hidden="1" x14ac:dyDescent="0.25">
      <c r="A48" s="146"/>
      <c r="B48" s="147" t="s">
        <v>271</v>
      </c>
      <c r="C48" s="148"/>
    </row>
    <row r="49" spans="1:3" ht="15.75" hidden="1" x14ac:dyDescent="0.25">
      <c r="A49" s="146"/>
      <c r="B49" s="149"/>
      <c r="C49" s="150"/>
    </row>
    <row r="50" spans="1:3" ht="15.75" hidden="1" x14ac:dyDescent="0.25">
      <c r="A50" s="146"/>
      <c r="B50" s="151"/>
      <c r="C50" s="152"/>
    </row>
    <row r="51" spans="1:3" ht="15.75" hidden="1" x14ac:dyDescent="0.25">
      <c r="A51" s="146"/>
      <c r="B51" s="153"/>
      <c r="C51" s="152"/>
    </row>
    <row r="52" spans="1:3" ht="15.75" hidden="1" x14ac:dyDescent="0.25">
      <c r="A52" s="146"/>
      <c r="B52" s="153"/>
      <c r="C52" s="154"/>
    </row>
    <row r="53" spans="1:3" ht="15.75" hidden="1" x14ac:dyDescent="0.25">
      <c r="A53" s="146"/>
      <c r="B53" s="151"/>
      <c r="C53" s="155"/>
    </row>
    <row r="54" spans="1:3" ht="15.75" hidden="1" x14ac:dyDescent="0.25">
      <c r="A54" s="146"/>
      <c r="B54" s="153"/>
      <c r="C54" s="155"/>
    </row>
    <row r="55" spans="1:3" ht="15.75" hidden="1" x14ac:dyDescent="0.25">
      <c r="A55" s="146"/>
      <c r="B55" s="153"/>
      <c r="C55" s="155"/>
    </row>
    <row r="56" spans="1:3" ht="15.75" hidden="1" x14ac:dyDescent="0.25">
      <c r="A56" s="146"/>
      <c r="B56" s="153"/>
      <c r="C56" s="155"/>
    </row>
    <row r="57" spans="1:3" ht="15.75" hidden="1" x14ac:dyDescent="0.25">
      <c r="A57" s="146"/>
      <c r="B57" s="153"/>
      <c r="C57" s="155"/>
    </row>
    <row r="58" spans="1:3" ht="15.75" hidden="1" x14ac:dyDescent="0.25">
      <c r="A58" s="146"/>
      <c r="B58" s="153"/>
      <c r="C58" s="155"/>
    </row>
    <row r="59" spans="1:3" ht="15.75" hidden="1" x14ac:dyDescent="0.25">
      <c r="A59" s="146"/>
      <c r="B59" s="151"/>
      <c r="C59" s="155"/>
    </row>
    <row r="60" spans="1:3" ht="15.75" hidden="1" x14ac:dyDescent="0.25">
      <c r="A60" s="146"/>
      <c r="B60" s="153"/>
      <c r="C60" s="152"/>
    </row>
    <row r="61" spans="1:3" ht="15.75" hidden="1" x14ac:dyDescent="0.25">
      <c r="A61" s="146"/>
      <c r="B61" s="153"/>
      <c r="C61" s="152"/>
    </row>
    <row r="62" spans="1:3" ht="15.75" hidden="1" x14ac:dyDescent="0.25">
      <c r="A62" s="146"/>
      <c r="B62" s="156"/>
      <c r="C62" s="150"/>
    </row>
    <row r="63" spans="1:3" ht="15.75" hidden="1" x14ac:dyDescent="0.25">
      <c r="A63" s="146"/>
      <c r="B63" s="153"/>
      <c r="C63" s="152"/>
    </row>
    <row r="64" spans="1:3" ht="15.75" hidden="1" x14ac:dyDescent="0.25">
      <c r="A64" s="146"/>
      <c r="B64" s="151"/>
      <c r="C64" s="152"/>
    </row>
    <row r="65" spans="1:3" ht="15.75" hidden="1" x14ac:dyDescent="0.25">
      <c r="A65" s="146"/>
      <c r="B65" s="153"/>
      <c r="C65" s="152"/>
    </row>
    <row r="66" spans="1:3" hidden="1" x14ac:dyDescent="0.25">
      <c r="A66" s="142"/>
      <c r="B66" s="151"/>
      <c r="C66" s="152"/>
    </row>
    <row r="67" spans="1:3" hidden="1" x14ac:dyDescent="0.25">
      <c r="A67" s="142"/>
      <c r="B67" s="153"/>
      <c r="C67" s="152"/>
    </row>
    <row r="68" spans="1:3" hidden="1" x14ac:dyDescent="0.25">
      <c r="A68" s="142"/>
      <c r="B68" s="151"/>
      <c r="C68" s="152"/>
    </row>
    <row r="69" spans="1:3" hidden="1" x14ac:dyDescent="0.25">
      <c r="B69" s="153"/>
      <c r="C69" s="152"/>
    </row>
    <row r="70" spans="1:3" hidden="1" x14ac:dyDescent="0.25">
      <c r="B70" s="153"/>
      <c r="C70" s="152"/>
    </row>
    <row r="71" spans="1:3" hidden="1" x14ac:dyDescent="0.25">
      <c r="B71" s="153"/>
      <c r="C71" s="152"/>
    </row>
    <row r="72" spans="1:3" hidden="1" x14ac:dyDescent="0.25">
      <c r="B72" s="149"/>
      <c r="C72" s="150"/>
    </row>
    <row r="73" spans="1:3" hidden="1" x14ac:dyDescent="0.25">
      <c r="B73" s="153"/>
      <c r="C73" s="152"/>
    </row>
    <row r="74" spans="1:3" hidden="1" x14ac:dyDescent="0.25">
      <c r="B74" s="153"/>
      <c r="C74" s="152"/>
    </row>
    <row r="75" spans="1:3" hidden="1" x14ac:dyDescent="0.25">
      <c r="B75" s="149"/>
      <c r="C75" s="150"/>
    </row>
    <row r="76" spans="1:3" hidden="1" x14ac:dyDescent="0.25">
      <c r="B76" s="153"/>
      <c r="C76" s="152"/>
    </row>
    <row r="77" spans="1:3" hidden="1" x14ac:dyDescent="0.25">
      <c r="B77" s="153"/>
      <c r="C77" s="155"/>
    </row>
    <row r="78" spans="1:3" hidden="1" x14ac:dyDescent="0.25">
      <c r="B78" s="153"/>
      <c r="C78" s="152"/>
    </row>
    <row r="79" spans="1:3" hidden="1" x14ac:dyDescent="0.25">
      <c r="B79" s="153"/>
      <c r="C79" s="152"/>
    </row>
    <row r="80" spans="1:3" hidden="1" x14ac:dyDescent="0.25">
      <c r="B80" s="149"/>
      <c r="C80" s="150"/>
    </row>
    <row r="81" spans="2:3" hidden="1" x14ac:dyDescent="0.25">
      <c r="B81" s="153"/>
      <c r="C81" s="152"/>
    </row>
    <row r="82" spans="2:3" hidden="1" x14ac:dyDescent="0.25">
      <c r="B82" s="153"/>
      <c r="C82" s="152"/>
    </row>
    <row r="83" spans="2:3" hidden="1" x14ac:dyDescent="0.25">
      <c r="B83" s="153"/>
      <c r="C83" s="152"/>
    </row>
    <row r="84" spans="2:3" hidden="1" x14ac:dyDescent="0.25"/>
    <row r="85" spans="2:3" hidden="1" x14ac:dyDescent="0.25"/>
    <row r="86" spans="2:3" hidden="1" x14ac:dyDescent="0.25"/>
    <row r="87" spans="2:3" hidden="1" x14ac:dyDescent="0.25"/>
    <row r="88" spans="2:3" hidden="1" x14ac:dyDescent="0.25"/>
    <row r="89" spans="2:3" hidden="1" x14ac:dyDescent="0.25"/>
    <row r="90" spans="2:3" hidden="1" x14ac:dyDescent="0.25"/>
    <row r="91" spans="2:3" hidden="1" x14ac:dyDescent="0.25"/>
    <row r="92" spans="2:3" hidden="1" x14ac:dyDescent="0.25"/>
    <row r="93" spans="2:3" hidden="1" x14ac:dyDescent="0.25"/>
    <row r="94" spans="2:3" hidden="1" x14ac:dyDescent="0.25"/>
    <row r="95" spans="2:3" hidden="1" x14ac:dyDescent="0.25"/>
    <row r="96" spans="2: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sheetData>
  <mergeCells count="85">
    <mergeCell ref="E9:H9"/>
    <mergeCell ref="AP14:AT14"/>
    <mergeCell ref="AT15:AT16"/>
    <mergeCell ref="AS15:AS16"/>
    <mergeCell ref="AK14:AO14"/>
    <mergeCell ref="AO15:AO16"/>
    <mergeCell ref="AN15:AN16"/>
    <mergeCell ref="AK15:AL15"/>
    <mergeCell ref="AF14:AJ14"/>
    <mergeCell ref="AJ15:AJ16"/>
    <mergeCell ref="E10:H10"/>
    <mergeCell ref="E11:H11"/>
    <mergeCell ref="B41:C41"/>
    <mergeCell ref="F41:I41"/>
    <mergeCell ref="J41:P41"/>
    <mergeCell ref="AK38:AL38"/>
    <mergeCell ref="V15:W15"/>
    <mergeCell ref="AC15:AC16"/>
    <mergeCell ref="AH15:AH16"/>
    <mergeCell ref="AK36:AL36"/>
    <mergeCell ref="AI15:AI16"/>
    <mergeCell ref="B40:C40"/>
    <mergeCell ref="B39:C39"/>
    <mergeCell ref="F40:G40"/>
    <mergeCell ref="AF36:AG36"/>
    <mergeCell ref="AF15:AG15"/>
    <mergeCell ref="B38:D38"/>
    <mergeCell ref="H40:I40"/>
    <mergeCell ref="J40:P40"/>
    <mergeCell ref="AA36:AB36"/>
    <mergeCell ref="AA39:AB39"/>
    <mergeCell ref="AA38:AB38"/>
    <mergeCell ref="A1:H1"/>
    <mergeCell ref="A2:H2"/>
    <mergeCell ref="Z15:Z16"/>
    <mergeCell ref="X15:X16"/>
    <mergeCell ref="B5:B7"/>
    <mergeCell ref="A5:A7"/>
    <mergeCell ref="E7:H7"/>
    <mergeCell ref="E4:H4"/>
    <mergeCell ref="E5:H5"/>
    <mergeCell ref="E6:H6"/>
    <mergeCell ref="E8:H8"/>
    <mergeCell ref="AA37:AB37"/>
    <mergeCell ref="V37:W37"/>
    <mergeCell ref="AF35:AG35"/>
    <mergeCell ref="AA15:AB15"/>
    <mergeCell ref="V35:W35"/>
    <mergeCell ref="D15:S15"/>
    <mergeCell ref="AE15:AE16"/>
    <mergeCell ref="B35:D35"/>
    <mergeCell ref="A13:B15"/>
    <mergeCell ref="D13:U14"/>
    <mergeCell ref="V13:Z13"/>
    <mergeCell ref="AA13:AE13"/>
    <mergeCell ref="C3:H3"/>
    <mergeCell ref="AD15:AD16"/>
    <mergeCell ref="AO35:AQ35"/>
    <mergeCell ref="V36:W36"/>
    <mergeCell ref="C16:C17"/>
    <mergeCell ref="AA35:AB35"/>
    <mergeCell ref="Y15:Y16"/>
    <mergeCell ref="AF13:AJ13"/>
    <mergeCell ref="AK35:AL35"/>
    <mergeCell ref="AM15:AM16"/>
    <mergeCell ref="AP36:AR36"/>
    <mergeCell ref="V14:Z14"/>
    <mergeCell ref="AA14:AE14"/>
    <mergeCell ref="AK13:AO13"/>
    <mergeCell ref="AP13:AT13"/>
    <mergeCell ref="AP15:AR15"/>
    <mergeCell ref="AP37:AR37"/>
    <mergeCell ref="AK37:AL37"/>
    <mergeCell ref="AF37:AG37"/>
    <mergeCell ref="AF38:AG38"/>
    <mergeCell ref="AF39:AG39"/>
    <mergeCell ref="AK39:AL39"/>
    <mergeCell ref="AP38:AR38"/>
    <mergeCell ref="AP39:AR39"/>
    <mergeCell ref="F39:I39"/>
    <mergeCell ref="V39:W39"/>
    <mergeCell ref="F38:I38"/>
    <mergeCell ref="J38:P38"/>
    <mergeCell ref="V38:W38"/>
    <mergeCell ref="J39:P39"/>
  </mergeCells>
  <conditionalFormatting sqref="AH38:AH39 AM38:AM39 AS38:AS39 AC38:AC39 X38:X39 X35:Y35 AC35:AD35 AH35:AI35 AN35 AR35:AT35 AC18:AC36 AH18:AH29 AM36 X18:X36 AS18 AC30:AE30 AF24:AH25 AF33:AJ33 AC34:AH34 AF32:AH32 AH31:AH36 AS20:AS36">
    <cfRule type="containsText" dxfId="43" priority="310" operator="containsText" text="N/A">
      <formula>NOT(ISERROR(SEARCH("N/A",X18)))</formula>
    </cfRule>
    <cfRule type="cellIs" dxfId="42" priority="311" operator="between">
      <formula>#REF!</formula>
      <formula>#REF!</formula>
    </cfRule>
    <cfRule type="cellIs" dxfId="41" priority="312" operator="between">
      <formula>#REF!</formula>
      <formula>#REF!</formula>
    </cfRule>
    <cfRule type="cellIs" dxfId="40" priority="313" operator="between">
      <formula>#REF!</formula>
      <formula>#REF!</formula>
    </cfRule>
  </conditionalFormatting>
  <conditionalFormatting sqref="AH39 AH36 AM39 AM36 AS39 AS36 AC39 AC36 X39 X36">
    <cfRule type="containsText" dxfId="39" priority="374" operator="containsText" text="N/A">
      <formula>NOT(ISERROR(SEARCH("N/A",X36)))</formula>
    </cfRule>
    <cfRule type="cellIs" dxfId="38" priority="375" operator="between">
      <formula>$B$14</formula>
      <formula>#REF!</formula>
    </cfRule>
    <cfRule type="cellIs" dxfId="37" priority="376" operator="between">
      <formula>$B$12</formula>
      <formula>#REF!</formula>
    </cfRule>
    <cfRule type="cellIs" dxfId="36" priority="377" operator="between">
      <formula>#REF!</formula>
      <formula>#REF!</formula>
    </cfRule>
  </conditionalFormatting>
  <conditionalFormatting sqref="AS36 AH36 AH39 AM36 AM39 AS39 AC36 AC39 X36 X39">
    <cfRule type="containsText" dxfId="35" priority="414" operator="containsText" text="N/A">
      <formula>NOT(ISERROR(SEARCH("N/A",X36)))</formula>
    </cfRule>
    <cfRule type="cellIs" dxfId="34" priority="415" operator="between">
      <formula>#REF!</formula>
      <formula>#REF!</formula>
    </cfRule>
    <cfRule type="cellIs" dxfId="33" priority="416" operator="between">
      <formula>$B$12</formula>
      <formula>#REF!</formula>
    </cfRule>
    <cfRule type="cellIs" dxfId="32" priority="417" operator="between">
      <formula>#REF!</formula>
      <formula>#REF!</formula>
    </cfRule>
  </conditionalFormatting>
  <conditionalFormatting sqref="Y35">
    <cfRule type="colorScale" priority="89">
      <colorScale>
        <cfvo type="min"/>
        <cfvo type="percentile" val="50"/>
        <cfvo type="max"/>
        <color rgb="FFF8696B"/>
        <color rgb="FFFFEB84"/>
        <color rgb="FF63BE7B"/>
      </colorScale>
    </cfRule>
  </conditionalFormatting>
  <conditionalFormatting sqref="AD35">
    <cfRule type="colorScale" priority="88">
      <colorScale>
        <cfvo type="min"/>
        <cfvo type="percentile" val="50"/>
        <cfvo type="max"/>
        <color rgb="FFF8696B"/>
        <color rgb="FFFFEB84"/>
        <color rgb="FF63BE7B"/>
      </colorScale>
    </cfRule>
  </conditionalFormatting>
  <conditionalFormatting sqref="AI35">
    <cfRule type="colorScale" priority="87">
      <colorScale>
        <cfvo type="min"/>
        <cfvo type="percentile" val="50"/>
        <cfvo type="max"/>
        <color rgb="FFF8696B"/>
        <color rgb="FFFFEB84"/>
        <color rgb="FF63BE7B"/>
      </colorScale>
    </cfRule>
  </conditionalFormatting>
  <conditionalFormatting sqref="AN35">
    <cfRule type="colorScale" priority="86">
      <colorScale>
        <cfvo type="min"/>
        <cfvo type="percentile" val="50"/>
        <cfvo type="max"/>
        <color rgb="FFF8696B"/>
        <color rgb="FFFFEB84"/>
        <color rgb="FF63BE7B"/>
      </colorScale>
    </cfRule>
  </conditionalFormatting>
  <conditionalFormatting sqref="AS35">
    <cfRule type="colorScale" priority="85">
      <colorScale>
        <cfvo type="min"/>
        <cfvo type="percentile" val="50"/>
        <cfvo type="max"/>
        <color rgb="FFF8696B"/>
        <color rgb="FFFFEB84"/>
        <color rgb="FF63BE7B"/>
      </colorScale>
    </cfRule>
  </conditionalFormatting>
  <conditionalFormatting sqref="X35">
    <cfRule type="colorScale" priority="76">
      <colorScale>
        <cfvo type="min"/>
        <cfvo type="percentile" val="50"/>
        <cfvo type="max"/>
        <color rgb="FFF8696B"/>
        <color rgb="FFFFEB84"/>
        <color rgb="FF63BE7B"/>
      </colorScale>
    </cfRule>
  </conditionalFormatting>
  <conditionalFormatting sqref="AC35">
    <cfRule type="colorScale" priority="67">
      <colorScale>
        <cfvo type="min"/>
        <cfvo type="percentile" val="50"/>
        <cfvo type="max"/>
        <color rgb="FFF8696B"/>
        <color rgb="FFFFEB84"/>
        <color rgb="FF63BE7B"/>
      </colorScale>
    </cfRule>
  </conditionalFormatting>
  <conditionalFormatting sqref="AH35">
    <cfRule type="colorScale" priority="58">
      <colorScale>
        <cfvo type="min"/>
        <cfvo type="percentile" val="50"/>
        <cfvo type="max"/>
        <color rgb="FFF8696B"/>
        <color rgb="FFFFEB84"/>
        <color rgb="FF63BE7B"/>
      </colorScale>
    </cfRule>
  </conditionalFormatting>
  <conditionalFormatting sqref="AR35">
    <cfRule type="colorScale" priority="37">
      <colorScale>
        <cfvo type="min"/>
        <cfvo type="percentile" val="50"/>
        <cfvo type="max"/>
        <color rgb="FF63BE7B"/>
        <color rgb="FFFFEB84"/>
        <color rgb="FFF8696B"/>
      </colorScale>
    </cfRule>
  </conditionalFormatting>
  <conditionalFormatting sqref="AR35">
    <cfRule type="colorScale" priority="1460">
      <colorScale>
        <cfvo type="num" val="0.45"/>
        <cfvo type="percent" val="0.65"/>
        <cfvo type="percent" val="100"/>
        <color rgb="FFF8696B"/>
        <color rgb="FFFFEB84"/>
        <color rgb="FF63BE7B"/>
      </colorScale>
    </cfRule>
  </conditionalFormatting>
  <conditionalFormatting sqref="AB30">
    <cfRule type="containsText" dxfId="31" priority="29" operator="containsText" text="N/A">
      <formula>NOT(ISERROR(SEARCH("N/A",AB30)))</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AA30">
    <cfRule type="containsText" dxfId="27" priority="25" operator="containsText" text="N/A">
      <formula>NOT(ISERROR(SEARCH("N/A",AA30)))</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B32">
    <cfRule type="containsText" dxfId="23" priority="21" operator="containsText" text="N/A">
      <formula>NOT(ISERROR(SEARCH("N/A",AB32)))</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A32">
    <cfRule type="containsText" dxfId="19" priority="17" operator="containsText" text="N/A">
      <formula>NOT(ISERROR(SEARCH("N/A",AA32)))</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B34">
    <cfRule type="containsText" dxfId="15" priority="13" operator="containsText" text="N/A">
      <formula>NOT(ISERROR(SEARCH("N/A",AB34)))</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A34">
    <cfRule type="containsText" dxfId="11" priority="9" operator="containsText" text="N/A">
      <formula>NOT(ISERROR(SEARCH("N/A",AA34)))</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I34">
    <cfRule type="containsText" dxfId="7" priority="5" operator="containsText" text="N/A">
      <formula>NOT(ISERROR(SEARCH("N/A",AI34)))</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F30:AH30">
    <cfRule type="containsText" dxfId="3" priority="1" operator="containsText" text="N/A">
      <formula>NOT(ISERROR(SEARCH("N/A",AF30)))</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5">
    <dataValidation type="list" allowBlank="1" showInputMessage="1" showErrorMessage="1" sqref="B4">
      <formula1>DEPENDENCIA</formula1>
    </dataValidation>
    <dataValidation type="list" allowBlank="1" showInputMessage="1" showErrorMessage="1" sqref="J34 J21:J23 J28:J32">
      <formula1>PROGRAMACION</formula1>
    </dataValidation>
    <dataValidation type="list" allowBlank="1" showInputMessage="1" showErrorMessage="1" sqref="Q18:Q34">
      <formula1>INDICADOR</formula1>
    </dataValidation>
    <dataValidation type="list" allowBlank="1" showInputMessage="1" showErrorMessage="1" error="Escriba un texto " promptTitle="Cualquier contenido" sqref="F32:F34 F18:F23 F29:F30">
      <formula1>META2</formula1>
    </dataValidation>
    <dataValidation type="list" allowBlank="1" showInputMessage="1" showErrorMessage="1" sqref="U18:U34">
      <formula1>CONTRALORIA</formula1>
    </dataValidation>
  </dataValidations>
  <printOptions horizontalCentered="1"/>
  <pageMargins left="0.70866141732283472" right="0.70866141732283472" top="0.74803149606299213" bottom="0.74803149606299213" header="0.31496062992125984" footer="0.31496062992125984"/>
  <pageSetup paperSize="14" scale="35" orientation="landscape"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272</v>
      </c>
      <c r="B1" t="s">
        <v>273</v>
      </c>
      <c r="C1" t="s">
        <v>274</v>
      </c>
      <c r="D1" t="s">
        <v>275</v>
      </c>
      <c r="F1" t="s">
        <v>276</v>
      </c>
    </row>
    <row r="2" spans="1:8" x14ac:dyDescent="0.25">
      <c r="A2" t="s">
        <v>277</v>
      </c>
      <c r="B2" t="s">
        <v>278</v>
      </c>
      <c r="C2" t="s">
        <v>57</v>
      </c>
      <c r="D2" t="s">
        <v>61</v>
      </c>
      <c r="F2" t="s">
        <v>95</v>
      </c>
    </row>
    <row r="3" spans="1:8" x14ac:dyDescent="0.25">
      <c r="A3" t="s">
        <v>279</v>
      </c>
      <c r="B3" t="s">
        <v>280</v>
      </c>
      <c r="C3" t="s">
        <v>281</v>
      </c>
      <c r="D3" t="s">
        <v>196</v>
      </c>
      <c r="F3" t="s">
        <v>63</v>
      </c>
    </row>
    <row r="4" spans="1:8" x14ac:dyDescent="0.25">
      <c r="A4" t="s">
        <v>282</v>
      </c>
      <c r="C4" t="s">
        <v>104</v>
      </c>
      <c r="D4" t="s">
        <v>78</v>
      </c>
      <c r="F4" t="s">
        <v>80</v>
      </c>
    </row>
    <row r="5" spans="1:8" x14ac:dyDescent="0.25">
      <c r="A5" t="s">
        <v>283</v>
      </c>
      <c r="C5" t="s">
        <v>209</v>
      </c>
      <c r="D5" t="s">
        <v>284</v>
      </c>
    </row>
    <row r="6" spans="1:8" x14ac:dyDescent="0.25">
      <c r="A6" t="s">
        <v>285</v>
      </c>
      <c r="E6" t="s">
        <v>286</v>
      </c>
      <c r="G6" t="s">
        <v>287</v>
      </c>
    </row>
    <row r="7" spans="1:8" x14ac:dyDescent="0.25">
      <c r="A7" t="s">
        <v>288</v>
      </c>
      <c r="E7" t="s">
        <v>289</v>
      </c>
      <c r="G7" t="s">
        <v>67</v>
      </c>
    </row>
    <row r="8" spans="1:8" x14ac:dyDescent="0.25">
      <c r="E8" t="s">
        <v>290</v>
      </c>
      <c r="G8" t="s">
        <v>141</v>
      </c>
    </row>
    <row r="9" spans="1:8" x14ac:dyDescent="0.25">
      <c r="E9" t="s">
        <v>291</v>
      </c>
    </row>
    <row r="10" spans="1:8" x14ac:dyDescent="0.25">
      <c r="E10" t="s">
        <v>292</v>
      </c>
    </row>
    <row r="12" spans="1:8" s="3" customFormat="1" ht="74.25" customHeight="1" x14ac:dyDescent="0.25">
      <c r="A12" s="11"/>
      <c r="C12" s="12"/>
      <c r="D12" s="6"/>
      <c r="H12" s="3" t="s">
        <v>293</v>
      </c>
    </row>
    <row r="13" spans="1:8" s="3" customFormat="1" ht="74.25" customHeight="1" x14ac:dyDescent="0.25">
      <c r="A13" s="11"/>
      <c r="C13" s="12"/>
      <c r="D13" s="6"/>
      <c r="H13" s="3" t="s">
        <v>294</v>
      </c>
    </row>
    <row r="14" spans="1:8" s="3" customFormat="1" ht="74.25" customHeight="1" x14ac:dyDescent="0.25">
      <c r="A14" s="11"/>
      <c r="C14" s="12"/>
      <c r="D14" s="2"/>
      <c r="H14" s="3" t="s">
        <v>295</v>
      </c>
    </row>
    <row r="15" spans="1:8" s="3" customFormat="1" ht="74.25" customHeight="1" x14ac:dyDescent="0.25">
      <c r="A15" s="11"/>
      <c r="C15" s="12"/>
      <c r="D15" s="2"/>
      <c r="H15" s="3" t="s">
        <v>296</v>
      </c>
    </row>
    <row r="16" spans="1:8" s="3" customFormat="1" ht="74.25" customHeight="1" thickBot="1" x14ac:dyDescent="0.3">
      <c r="A16" s="11"/>
      <c r="C16" s="12"/>
      <c r="D16" s="5"/>
    </row>
    <row r="17" spans="1:4" s="3" customFormat="1" ht="74.25" customHeight="1" x14ac:dyDescent="0.25">
      <c r="A17" s="11"/>
      <c r="C17" s="12"/>
      <c r="D17" s="4"/>
    </row>
    <row r="18" spans="1:4" s="3" customFormat="1" ht="74.25" customHeight="1" x14ac:dyDescent="0.25">
      <c r="A18" s="11"/>
      <c r="C18" s="12"/>
      <c r="D18" s="6"/>
    </row>
    <row r="19" spans="1:4" s="3" customFormat="1" ht="74.25" customHeight="1" x14ac:dyDescent="0.25">
      <c r="A19" s="11"/>
      <c r="C19" s="12"/>
      <c r="D19" s="6"/>
    </row>
    <row r="20" spans="1:4" s="3" customFormat="1" ht="74.25" customHeight="1" x14ac:dyDescent="0.25">
      <c r="A20" s="11"/>
      <c r="C20" s="12"/>
      <c r="D20" s="6"/>
    </row>
    <row r="21" spans="1:4" s="3" customFormat="1" ht="74.25" customHeight="1" thickBot="1" x14ac:dyDescent="0.3">
      <c r="A21" s="11"/>
      <c r="C21" s="13"/>
      <c r="D21" s="6"/>
    </row>
    <row r="22" spans="1:4" ht="18.75" thickBot="1" x14ac:dyDescent="0.3">
      <c r="C22" s="13"/>
      <c r="D22" s="4"/>
    </row>
    <row r="23" spans="1:4" ht="18.75" thickBot="1" x14ac:dyDescent="0.3">
      <c r="C23" s="13"/>
      <c r="D23" s="1"/>
    </row>
    <row r="24" spans="1:4" ht="18" x14ac:dyDescent="0.25">
      <c r="C24" s="14"/>
      <c r="D24" s="4"/>
    </row>
    <row r="25" spans="1:4" ht="18" x14ac:dyDescent="0.25">
      <c r="C25" s="14"/>
      <c r="D25" s="6"/>
    </row>
    <row r="26" spans="1:4" ht="18" x14ac:dyDescent="0.25">
      <c r="C26" s="14"/>
      <c r="D26" s="6"/>
    </row>
    <row r="27" spans="1:4" ht="18.75" thickBot="1" x14ac:dyDescent="0.3">
      <c r="C27" s="14"/>
      <c r="D27" s="5"/>
    </row>
    <row r="28" spans="1:4" ht="18" x14ac:dyDescent="0.25">
      <c r="C28" s="14"/>
      <c r="D28" s="4"/>
    </row>
    <row r="29" spans="1:4" ht="18" x14ac:dyDescent="0.25">
      <c r="C29" s="14"/>
      <c r="D29" s="6"/>
    </row>
    <row r="30" spans="1:4" ht="18" x14ac:dyDescent="0.25">
      <c r="C30" s="14"/>
      <c r="D30" s="6"/>
    </row>
    <row r="31" spans="1:4" ht="18" x14ac:dyDescent="0.25">
      <c r="C31" s="14"/>
      <c r="D31" s="6"/>
    </row>
    <row r="32" spans="1:4" ht="18" x14ac:dyDescent="0.25">
      <c r="C32" s="15"/>
      <c r="D32" s="6"/>
    </row>
    <row r="33" spans="3:4" ht="18" x14ac:dyDescent="0.25">
      <c r="C33" s="15"/>
      <c r="D33" s="6"/>
    </row>
    <row r="34" spans="3:4" ht="18" x14ac:dyDescent="0.25">
      <c r="C34" s="15"/>
      <c r="D34" s="5"/>
    </row>
    <row r="35" spans="3:4" ht="18" x14ac:dyDescent="0.25">
      <c r="C35" s="15"/>
      <c r="D35" s="5"/>
    </row>
    <row r="36" spans="3:4" ht="18" x14ac:dyDescent="0.25">
      <c r="C36" s="15"/>
      <c r="D36" s="5"/>
    </row>
    <row r="37" spans="3:4" ht="18" x14ac:dyDescent="0.25">
      <c r="C37" s="15"/>
      <c r="D37" s="5"/>
    </row>
    <row r="38" spans="3:4" ht="18" x14ac:dyDescent="0.25">
      <c r="C38" s="15"/>
      <c r="D38" s="8"/>
    </row>
    <row r="39" spans="3:4" ht="18" x14ac:dyDescent="0.25">
      <c r="C39" s="15"/>
      <c r="D39" s="8"/>
    </row>
    <row r="40" spans="3:4" ht="18" x14ac:dyDescent="0.25">
      <c r="C40" s="16"/>
      <c r="D40" s="8"/>
    </row>
    <row r="41" spans="3:4" ht="18" x14ac:dyDescent="0.25">
      <c r="C41" s="16"/>
      <c r="D41" s="8"/>
    </row>
    <row r="42" spans="3:4" ht="18.75" thickBot="1" x14ac:dyDescent="0.3">
      <c r="C42" s="17"/>
      <c r="D42" s="8"/>
    </row>
    <row r="43" spans="3:4" ht="18" x14ac:dyDescent="0.25">
      <c r="C43" s="18"/>
      <c r="D43" s="4"/>
    </row>
    <row r="44" spans="3:4" ht="18" x14ac:dyDescent="0.25">
      <c r="C44" s="19"/>
      <c r="D44" s="5"/>
    </row>
    <row r="45" spans="3:4" ht="18" x14ac:dyDescent="0.25">
      <c r="C45" s="19"/>
      <c r="D45" s="5"/>
    </row>
    <row r="46" spans="3:4" ht="18" x14ac:dyDescent="0.25">
      <c r="C46" s="19"/>
      <c r="D46" s="8"/>
    </row>
    <row r="47" spans="3:4" ht="18.75" thickBot="1" x14ac:dyDescent="0.3">
      <c r="C47" s="20"/>
      <c r="D47" s="7"/>
    </row>
    <row r="48" spans="3:4" ht="18" x14ac:dyDescent="0.25">
      <c r="C48" s="21"/>
    </row>
    <row r="49" spans="3:3" ht="18" x14ac:dyDescent="0.25">
      <c r="C49" s="21"/>
    </row>
    <row r="50" spans="3:3" ht="18" x14ac:dyDescent="0.25">
      <c r="C50" s="21"/>
    </row>
    <row r="51" spans="3:3" ht="18" x14ac:dyDescent="0.25">
      <c r="C51" s="21"/>
    </row>
    <row r="52" spans="3:3" ht="18" x14ac:dyDescent="0.25">
      <c r="C52" s="22"/>
    </row>
    <row r="53" spans="3:3" ht="18" x14ac:dyDescent="0.25">
      <c r="C53" s="22"/>
    </row>
    <row r="54" spans="3:3" ht="18" x14ac:dyDescent="0.25">
      <c r="C54" s="22"/>
    </row>
    <row r="55" spans="3:3" ht="18" x14ac:dyDescent="0.25">
      <c r="C55" s="22"/>
    </row>
    <row r="56" spans="3:3" ht="18" x14ac:dyDescent="0.25">
      <c r="C56" s="23"/>
    </row>
    <row r="57" spans="3:3" ht="18" x14ac:dyDescent="0.25">
      <c r="C57" s="24"/>
    </row>
    <row r="58" spans="3:3" ht="18" x14ac:dyDescent="0.25">
      <c r="C58" s="24"/>
    </row>
    <row r="59" spans="3:3" ht="18" x14ac:dyDescent="0.25">
      <c r="C59" s="24"/>
    </row>
    <row r="60" spans="3:3" ht="18.75" thickBot="1" x14ac:dyDescent="0.3">
      <c r="C60" s="25"/>
    </row>
    <row r="61" spans="3:3" ht="18" x14ac:dyDescent="0.25">
      <c r="C61" s="26"/>
    </row>
    <row r="62" spans="3:3" ht="18" x14ac:dyDescent="0.25">
      <c r="C62" s="27"/>
    </row>
    <row r="63" spans="3:3" ht="18" x14ac:dyDescent="0.25">
      <c r="C63" s="27"/>
    </row>
    <row r="64" spans="3:3" ht="18" x14ac:dyDescent="0.25">
      <c r="C64" s="27"/>
    </row>
    <row r="65" spans="3:3" ht="18" x14ac:dyDescent="0.25">
      <c r="C65" s="27"/>
    </row>
    <row r="66" spans="3:3" ht="18" x14ac:dyDescent="0.25">
      <c r="C66" s="28"/>
    </row>
    <row r="67" spans="3:3" ht="18" x14ac:dyDescent="0.25">
      <c r="C67" s="28"/>
    </row>
    <row r="68" spans="3:3" ht="18" x14ac:dyDescent="0.25">
      <c r="C68" s="28"/>
    </row>
    <row r="69" spans="3:3" ht="18" x14ac:dyDescent="0.25">
      <c r="C69" s="28"/>
    </row>
    <row r="70" spans="3:3" ht="18" x14ac:dyDescent="0.25">
      <c r="C70" s="28"/>
    </row>
    <row r="71" spans="3:3" ht="18" x14ac:dyDescent="0.25">
      <c r="C71" s="29"/>
    </row>
    <row r="72" spans="3:3" ht="18" x14ac:dyDescent="0.25">
      <c r="C72" s="28"/>
    </row>
    <row r="73" spans="3:3" ht="18" x14ac:dyDescent="0.25">
      <c r="C73" s="28"/>
    </row>
    <row r="74" spans="3:3" ht="18" x14ac:dyDescent="0.25">
      <c r="C74" s="28"/>
    </row>
    <row r="75" spans="3:3" ht="18" x14ac:dyDescent="0.25">
      <c r="C75" s="28"/>
    </row>
    <row r="76" spans="3:3" ht="18" x14ac:dyDescent="0.25">
      <c r="C76" s="28"/>
    </row>
    <row r="77" spans="3:3" ht="18" x14ac:dyDescent="0.25">
      <c r="C77" s="28"/>
    </row>
    <row r="78" spans="3:3" ht="18" x14ac:dyDescent="0.25">
      <c r="C78" s="28"/>
    </row>
    <row r="79" spans="3:3" ht="18" x14ac:dyDescent="0.25">
      <c r="C79" s="27"/>
    </row>
    <row r="80" spans="3:3" ht="18" x14ac:dyDescent="0.25">
      <c r="C80" s="27"/>
    </row>
    <row r="81" spans="3:3" ht="18" x14ac:dyDescent="0.25">
      <c r="C81" s="27"/>
    </row>
    <row r="82" spans="3:3" ht="18" x14ac:dyDescent="0.25">
      <c r="C82" s="27"/>
    </row>
    <row r="83" spans="3:3" ht="18" x14ac:dyDescent="0.25">
      <c r="C83" s="27"/>
    </row>
    <row r="84" spans="3:3" ht="18" x14ac:dyDescent="0.25">
      <c r="C84" s="27"/>
    </row>
    <row r="85" spans="3:3" ht="18" x14ac:dyDescent="0.25">
      <c r="C85" s="30"/>
    </row>
    <row r="86" spans="3:3" ht="18" x14ac:dyDescent="0.25">
      <c r="C86" s="27"/>
    </row>
    <row r="87" spans="3:3" ht="18" x14ac:dyDescent="0.25">
      <c r="C87" s="27"/>
    </row>
    <row r="88" spans="3:3" ht="18.75" thickBot="1" x14ac:dyDescent="0.3">
      <c r="C88" s="31"/>
    </row>
    <row r="89" spans="3:3" ht="18" x14ac:dyDescent="0.25">
      <c r="C89" s="32"/>
    </row>
    <row r="90" spans="3:3" ht="18" x14ac:dyDescent="0.25">
      <c r="C90" s="28"/>
    </row>
    <row r="91" spans="3:3" ht="18" x14ac:dyDescent="0.25">
      <c r="C91" s="28"/>
    </row>
    <row r="92" spans="3:3" ht="18" x14ac:dyDescent="0.25">
      <c r="C92" s="28"/>
    </row>
    <row r="93" spans="3:3" ht="18" x14ac:dyDescent="0.25">
      <c r="C93" s="28"/>
    </row>
    <row r="94" spans="3:3" ht="18.75" thickBot="1" x14ac:dyDescent="0.3">
      <c r="C94" s="33"/>
    </row>
    <row r="99" spans="2:3" x14ac:dyDescent="0.25">
      <c r="B99" t="s">
        <v>271</v>
      </c>
      <c r="C99" t="s">
        <v>297</v>
      </c>
    </row>
    <row r="100" spans="2:3" x14ac:dyDescent="0.25">
      <c r="B100" s="10">
        <v>1167</v>
      </c>
      <c r="C100" s="3" t="s">
        <v>298</v>
      </c>
    </row>
    <row r="101" spans="2:3" ht="30" x14ac:dyDescent="0.25">
      <c r="B101" s="10">
        <v>1131</v>
      </c>
      <c r="C101" s="3" t="s">
        <v>299</v>
      </c>
    </row>
    <row r="102" spans="2:3" x14ac:dyDescent="0.25">
      <c r="B102" s="10">
        <v>1177</v>
      </c>
      <c r="C102" s="3" t="s">
        <v>300</v>
      </c>
    </row>
    <row r="103" spans="2:3" ht="30" x14ac:dyDescent="0.25">
      <c r="B103" s="10">
        <v>1094</v>
      </c>
      <c r="C103" s="3" t="s">
        <v>301</v>
      </c>
    </row>
    <row r="104" spans="2:3" x14ac:dyDescent="0.25">
      <c r="B104" s="10">
        <v>1128</v>
      </c>
      <c r="C104" s="3" t="s">
        <v>302</v>
      </c>
    </row>
    <row r="105" spans="2:3" ht="30" x14ac:dyDescent="0.25">
      <c r="B105" s="10">
        <v>1095</v>
      </c>
      <c r="C105" s="3" t="s">
        <v>303</v>
      </c>
    </row>
    <row r="106" spans="2:3" ht="30" x14ac:dyDescent="0.25">
      <c r="B106" s="10">
        <v>1129</v>
      </c>
      <c r="C106" s="3" t="s">
        <v>304</v>
      </c>
    </row>
    <row r="107" spans="2:3" ht="45" x14ac:dyDescent="0.25">
      <c r="B107" s="10">
        <v>1120</v>
      </c>
      <c r="C107" s="3" t="s">
        <v>305</v>
      </c>
    </row>
    <row r="108" spans="2:3" x14ac:dyDescent="0.25">
      <c r="B108" s="9"/>
    </row>
    <row r="109" spans="2:3" x14ac:dyDescent="0.25">
      <c r="B109" s="9"/>
    </row>
    <row r="117" spans="2:3" x14ac:dyDescent="0.25">
      <c r="B117" t="s">
        <v>306</v>
      </c>
    </row>
    <row r="118" spans="2:3" x14ac:dyDescent="0.25">
      <c r="B118" t="s">
        <v>307</v>
      </c>
      <c r="C118" t="s">
        <v>308</v>
      </c>
    </row>
    <row r="119" spans="2:3" x14ac:dyDescent="0.25">
      <c r="B119" t="s">
        <v>309</v>
      </c>
      <c r="C119" t="s">
        <v>310</v>
      </c>
    </row>
    <row r="120" spans="2:3" x14ac:dyDescent="0.25">
      <c r="B120" t="s">
        <v>311</v>
      </c>
      <c r="C120" t="s">
        <v>312</v>
      </c>
    </row>
    <row r="121" spans="2:3" x14ac:dyDescent="0.25">
      <c r="B121" t="s">
        <v>313</v>
      </c>
      <c r="C121" t="s">
        <v>314</v>
      </c>
    </row>
    <row r="122" spans="2:3" x14ac:dyDescent="0.25">
      <c r="B122" t="s">
        <v>5</v>
      </c>
      <c r="C122" t="s">
        <v>315</v>
      </c>
    </row>
    <row r="123" spans="2:3" x14ac:dyDescent="0.25">
      <c r="B123" t="s">
        <v>316</v>
      </c>
      <c r="C123" t="s">
        <v>317</v>
      </c>
    </row>
    <row r="124" spans="2:3" x14ac:dyDescent="0.25">
      <c r="B124" t="s">
        <v>318</v>
      </c>
      <c r="C124" t="s">
        <v>319</v>
      </c>
    </row>
    <row r="125" spans="2:3" x14ac:dyDescent="0.25">
      <c r="B125" t="s">
        <v>320</v>
      </c>
      <c r="C125" t="s">
        <v>321</v>
      </c>
    </row>
    <row r="126" spans="2:3" x14ac:dyDescent="0.25">
      <c r="B126" t="s">
        <v>322</v>
      </c>
      <c r="C126" t="s">
        <v>323</v>
      </c>
    </row>
    <row r="127" spans="2:3" x14ac:dyDescent="0.25">
      <c r="B127" t="s">
        <v>324</v>
      </c>
      <c r="C127" t="s">
        <v>325</v>
      </c>
    </row>
    <row r="128" spans="2:3" x14ac:dyDescent="0.25">
      <c r="B128" t="s">
        <v>326</v>
      </c>
      <c r="C128" t="s">
        <v>327</v>
      </c>
    </row>
    <row r="129" spans="2:3" x14ac:dyDescent="0.25">
      <c r="B129" t="s">
        <v>328</v>
      </c>
      <c r="C129" t="s">
        <v>329</v>
      </c>
    </row>
    <row r="130" spans="2:3" x14ac:dyDescent="0.25">
      <c r="B130" t="s">
        <v>330</v>
      </c>
      <c r="C130" t="s">
        <v>331</v>
      </c>
    </row>
    <row r="131" spans="2:3" x14ac:dyDescent="0.25">
      <c r="B131" t="s">
        <v>332</v>
      </c>
      <c r="C131" t="s">
        <v>333</v>
      </c>
    </row>
    <row r="132" spans="2:3" x14ac:dyDescent="0.25">
      <c r="B132" t="s">
        <v>334</v>
      </c>
      <c r="C132" t="s">
        <v>335</v>
      </c>
    </row>
    <row r="133" spans="2:3" x14ac:dyDescent="0.25">
      <c r="B133" t="s">
        <v>336</v>
      </c>
      <c r="C133" t="s">
        <v>337</v>
      </c>
    </row>
    <row r="134" spans="2:3" x14ac:dyDescent="0.25">
      <c r="B134" t="s">
        <v>338</v>
      </c>
      <c r="C134" t="s">
        <v>339</v>
      </c>
    </row>
    <row r="135" spans="2:3" x14ac:dyDescent="0.25">
      <c r="B135" t="s">
        <v>340</v>
      </c>
      <c r="C135" t="s">
        <v>341</v>
      </c>
    </row>
    <row r="136" spans="2:3" x14ac:dyDescent="0.25">
      <c r="B136" t="s">
        <v>342</v>
      </c>
      <c r="C136" t="s">
        <v>343</v>
      </c>
    </row>
    <row r="137" spans="2:3" x14ac:dyDescent="0.25">
      <c r="B137" t="s">
        <v>344</v>
      </c>
      <c r="C137" t="s">
        <v>345</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Usuario de Windows</cp:lastModifiedBy>
  <cp:revision/>
  <dcterms:created xsi:type="dcterms:W3CDTF">2016-04-29T15:58:00Z</dcterms:created>
  <dcterms:modified xsi:type="dcterms:W3CDTF">2020-04-21T01:42:57Z</dcterms:modified>
  <cp:category/>
  <cp:contentStatus/>
</cp:coreProperties>
</file>